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abor burden" state="visible" r:id="rId4"/>
    <sheet sheetId="2" name="Crew" state="visible" r:id="rId5"/>
    <sheet sheetId="3" name="State rates" state="visible" r:id="rId6"/>
    <sheet sheetId="4" name="About this template" state="visible" r:id="rId7"/>
  </sheets>
  <definedNames>
    <definedName name="_xlnm.Print_Area" localSheetId="0">'Labor burden'!$A$1:$F$58</definedName>
    <definedName name="_xlnm.Print_Titles" localSheetId="0">'Labor burden'!$1:$6</definedName>
    <definedName name="_xlnm.Print_Area" localSheetId="1">'Crew'!$A$1:$H$44</definedName>
    <definedName name="_xlnm.Print_Titles" localSheetId="1">'Crew'!$10:$10</definedName>
    <definedName name="_xlnm.Print_Area" localSheetId="2">'State rates'!$A$1:$H$63</definedName>
    <definedName name="_xlnm.Print_Titles" localSheetId="2">'State rates'!$10:$10</definedName>
    <definedName name="_xlnm.Print_Area" localSheetId="3">'About this template'!$A$1:$E$25</definedName>
  </definedNames>
  <calcPr calcId="171027" fullCalcOnLoad="1"/>
</workbook>
</file>

<file path=xl/sharedStrings.xml><?xml version="1.0" encoding="utf-8"?>
<sst xmlns="http://schemas.openxmlformats.org/spreadsheetml/2006/main" count="374" uniqueCount="271">
  <si>
    <t>LABOR BURDEN</t>
  </si>
  <si>
    <t>Employer taxes, insurance and benefits on a wage, and the true cost of an hour</t>
  </si>
  <si>
    <t>Pale yellow cells are yours to fill in</t>
  </si>
  <si>
    <t>All other cells are locked</t>
  </si>
  <si>
    <t>YOUR EMPLOYEE</t>
  </si>
  <si>
    <t>Hourly wage</t>
  </si>
  <si>
    <t>Example: replace with the wage you pay.</t>
  </si>
  <si>
    <t>Paid hours per year</t>
  </si>
  <si>
    <t>Example: replace with the hours you pay for in a year.</t>
  </si>
  <si>
    <t>Paid time off (hours per year)</t>
  </si>
  <si>
    <t>Example: vacation, holidays and sick days you pay for.</t>
  </si>
  <si>
    <t>Other non-billable hours per year</t>
  </si>
  <si>
    <t>Example: yard time, training, drive time, weather days.</t>
  </si>
  <si>
    <t>UNEMPLOYMENT TAXES</t>
  </si>
  <si>
    <t>FUTA net rate</t>
  </si>
  <si>
    <t>Higher in a credit-reduction state. Source: U.S. Department of Labor, ETA, FUTA Credit Reductions (retrieved 2026-09-22)</t>
  </si>
  <si>
    <t>State</t>
  </si>
  <si>
    <t>California</t>
  </si>
  <si>
    <t>Example: the calculator's state. Pick yours from the list.</t>
  </si>
  <si>
    <t>State unemployment (SUTA) rate</t>
  </si>
  <si>
    <t>Your assigned rate, if you have one. Blank uses the state's verified rate; where it reads Not verified, type yours.</t>
  </si>
  <si>
    <t>SUTA taxable wage base</t>
  </si>
  <si>
    <t>Per employee, per year. Yellow box: used only if this reads Not verified.</t>
  </si>
  <si>
    <t>Source</t>
  </si>
  <si>
    <t>Retrieved</t>
  </si>
  <si>
    <t>INSURANCE AND BENEFITS</t>
  </si>
  <si>
    <t>Workers' comp rate per $100 of payroll</t>
  </si>
  <si>
    <t>Enter the rate from your policy; left blank it is treated as 0.</t>
  </si>
  <si>
    <t>General liability, % of payroll</t>
  </si>
  <si>
    <t>Health insurance, employer share per year</t>
  </si>
  <si>
    <t>Starts at 0. Enter your own.</t>
  </si>
  <si>
    <t>Retirement contribution, % of wages</t>
  </si>
  <si>
    <t>Other benefits per year</t>
  </si>
  <si>
    <t>Starts at 0 (tools, vehicle, training, licensing).</t>
  </si>
  <si>
    <t>EMPLOYER COST PER YEAR</t>
  </si>
  <si>
    <t>Annual wages</t>
  </si>
  <si>
    <t>Hourly wage × paid hours</t>
  </si>
  <si>
    <t>Social Security</t>
  </si>
  <si>
    <t>Rate × wages up to the Social Security wage base</t>
  </si>
  <si>
    <t>Medicare</t>
  </si>
  <si>
    <t>Rate × all wages</t>
  </si>
  <si>
    <t>FUTA</t>
  </si>
  <si>
    <t>Rate × wages up to the FUTA wage base</t>
  </si>
  <si>
    <t>State unemployment (SUTA)</t>
  </si>
  <si>
    <t>Rate × wages up to the state wage base; blank counts as 0</t>
  </si>
  <si>
    <t>Workers' comp</t>
  </si>
  <si>
    <t>Blank rate above means this line is 0, not an estimate.</t>
  </si>
  <si>
    <t>General liability</t>
  </si>
  <si>
    <t>Health insurance</t>
  </si>
  <si>
    <t>Retirement</t>
  </si>
  <si>
    <t>Rate × wages</t>
  </si>
  <si>
    <t>Other benefits</t>
  </si>
  <si>
    <t>Total burden</t>
  </si>
  <si>
    <t>The lines above, added up</t>
  </si>
  <si>
    <t>Burden rate (burden ÷ wages)</t>
  </si>
  <si>
    <t>What the burden adds to every dollar of wages</t>
  </si>
  <si>
    <t>THE TRUE COST OF AN HOUR</t>
  </si>
  <si>
    <t>Productive hours</t>
  </si>
  <si>
    <t>Paid hours − time off − non-billable hours</t>
  </si>
  <si>
    <t>Loaded cost per paid hour</t>
  </si>
  <si>
    <t>(Wages + burden) ÷ paid hours; blank unless paid hours is above 0</t>
  </si>
  <si>
    <t>True cost per productive hour</t>
  </si>
  <si>
    <t>(Wages + burden) ÷ productive hours; blank unless they're above 0</t>
  </si>
  <si>
    <t>Target margin (optional)</t>
  </si>
  <si>
    <t>Leave blank to skip the bill-rate line.</t>
  </si>
  <si>
    <t>Minimum bill rate at the target margin</t>
  </si>
  <si>
    <t>True cost ÷ (1 − margin); blank at 100% margin or above</t>
  </si>
  <si>
    <t>FEDERAL FIGURES FOR 2026, EACH WITH ITS PUBLISHED SOURCE</t>
  </si>
  <si>
    <t>Social Security rate (employer)</t>
  </si>
  <si>
    <t>REFERENCE</t>
  </si>
  <si>
    <t>Source: Internal Revenue Service, Publication 15 (Circular E), Employer's Tax Guide (retrieved 2026-09-22)</t>
  </si>
  <si>
    <t>Social Security wage base</t>
  </si>
  <si>
    <t>Source: Social Security Administration, Contribution and Benefit Base (retrieved 2026-09-22)</t>
  </si>
  <si>
    <t>Medicare rate (employer), no wage base</t>
  </si>
  <si>
    <t>FUTA wage base</t>
  </si>
  <si>
    <t>Source: U.S. Department of Labor, ETA, FUTA Credit Reductions (retrieved 2026-09-22)</t>
  </si>
  <si>
    <t>Free template from Framing &amp; Figures · framingandfigures.com/templates/</t>
  </si>
  <si>
    <t>CREW</t>
  </si>
  <si>
    <t>Up to 12 workers, overtime included, blended into one crew rate</t>
  </si>
  <si>
    <t>NAME OR ROLE</t>
  </si>
  <si>
    <t>HOURLY WAGE</t>
  </si>
  <si>
    <t>REGULAR HOURS PER YEAR</t>
  </si>
  <si>
    <t>OVERTIME HOURS PER YEAR</t>
  </si>
  <si>
    <t>OVERTIME PAY</t>
  </si>
  <si>
    <t>TOTAL WAGES</t>
  </si>
  <si>
    <t>Example</t>
  </si>
  <si>
    <t>Crew total</t>
  </si>
  <si>
    <t>CREW RATE</t>
  </si>
  <si>
    <t>Total hours, regular and overtime</t>
  </si>
  <si>
    <t>Blended wage (total wages ÷ total hours)</t>
  </si>
  <si>
    <t>Burden rate, from the Labor burden sheet</t>
  </si>
  <si>
    <t>Crew burden (total wages × burden rate)</t>
  </si>
  <si>
    <t>THE MATH</t>
  </si>
  <si>
    <t>Overtime pay = 1.5 × hourly wage × overtime hours (1.5 is this file's convention).</t>
  </si>
  <si>
    <t>Total wages = hourly wage × regular hours + overtime pay.</t>
  </si>
  <si>
    <t>Blended wage = total wages ÷ total hours.</t>
  </si>
  <si>
    <t>Crew burden = total wages × the Labor burden sheet's burden rate.</t>
  </si>
  <si>
    <t>That rate is the Labor burden sheet's worker's: capped taxes and per-person benefits make each worker's own rate differ.</t>
  </si>
  <si>
    <t>Loaded cost per paid hour = (total wages + crew burden) ÷ total hours.</t>
  </si>
  <si>
    <t>Productive hours = (regular hours × the Labor burden sheet's productive hours ÷ its paid hours) + overtime hours.</t>
  </si>
  <si>
    <t>True cost per productive hour = (total wages + crew burden) ÷ productive hours.</t>
  </si>
  <si>
    <t>STATE RATES</t>
  </si>
  <si>
    <t>New-employer unemployment tax rates and wage bases, each with its source</t>
  </si>
  <si>
    <t>Each state's new-employer rate for unemployment tax (SUTA), the construction rate where the state sets one, and its taxable wage base.</t>
  </si>
  <si>
    <t>Not verified means we have no verified figure (some states set a new employer's rate by industry): use the one on your state notice.</t>
  </si>
  <si>
    <t>CODE</t>
  </si>
  <si>
    <t>STATE</t>
  </si>
  <si>
    <t>NEW-EMPLOYER RATE (THE CONSTRUCTION RATE WHERE THE STATE SETS ONE)</t>
  </si>
  <si>
    <t>WAGE BASE</t>
  </si>
  <si>
    <t>SOURCE</t>
  </si>
  <si>
    <t>RETRIEVED</t>
  </si>
  <si>
    <t>AL</t>
  </si>
  <si>
    <t>Alabama</t>
  </si>
  <si>
    <t>U.S. Department of Labor, Employment and Training Administration, Significant Provisions of State Unemployment Insurance Laws, Effective January 2026</t>
  </si>
  <si>
    <t>2026-09-22</t>
  </si>
  <si>
    <t>AK</t>
  </si>
  <si>
    <t>Alaska</t>
  </si>
  <si>
    <t>Alaska Department of Labor and Workforce Development, Employment Security Tax, Alaska unemployment insurance tax rates, 2026</t>
  </si>
  <si>
    <t>AZ</t>
  </si>
  <si>
    <t>Arizona</t>
  </si>
  <si>
    <t>AR</t>
  </si>
  <si>
    <t>Arkansas</t>
  </si>
  <si>
    <t>CA</t>
  </si>
  <si>
    <t>Employment Development Department (EDD), California unemployment insurance tax rates, 2026</t>
  </si>
  <si>
    <t>CO</t>
  </si>
  <si>
    <t>Colorado</t>
  </si>
  <si>
    <t>Colorado Department of Labor and Employment, Division of Unemployment Insurance, Colorado unemployment insurance tax rates, 2026</t>
  </si>
  <si>
    <t>CT</t>
  </si>
  <si>
    <t>Connecticut</t>
  </si>
  <si>
    <t>Connecticut Department of Labor, Unemployment Insurance Tax Division, Connecticut unemployment insurance tax rates, 2026</t>
  </si>
  <si>
    <t>DE</t>
  </si>
  <si>
    <t>Delaware</t>
  </si>
  <si>
    <t>Delaware Department of Labor, Division of Unemployment Insurance, Delaware unemployment insurance tax rates, 2026</t>
  </si>
  <si>
    <t>DC</t>
  </si>
  <si>
    <t>District of Columbia</t>
  </si>
  <si>
    <t>FL</t>
  </si>
  <si>
    <t>Florida</t>
  </si>
  <si>
    <t>Florida Department of Revenue, Reemployment Tax, Florida unemployment insurance tax rates, 2026</t>
  </si>
  <si>
    <t>GA</t>
  </si>
  <si>
    <t>Georgia</t>
  </si>
  <si>
    <t>HI</t>
  </si>
  <si>
    <t>Hawaii</t>
  </si>
  <si>
    <t>Hawaii Department of Labor and Industrial Relations, Unemployment Insurance Division, Hawaii unemployment insurance tax rates, 2026</t>
  </si>
  <si>
    <t>ID</t>
  </si>
  <si>
    <t>Idaho</t>
  </si>
  <si>
    <t>IL</t>
  </si>
  <si>
    <t>Illinois</t>
  </si>
  <si>
    <t>Illinois Department of Employment Security (IDES), Illinois unemployment insurance tax rates, 2026</t>
  </si>
  <si>
    <t>IN</t>
  </si>
  <si>
    <t>Indiana</t>
  </si>
  <si>
    <t>Indiana Department of Workforce Development (DWD), Indiana unemployment insurance tax rates, 2026</t>
  </si>
  <si>
    <t>IA</t>
  </si>
  <si>
    <t>Iowa</t>
  </si>
  <si>
    <t>Iowa Workforce Development, Unemployment Insurance Tax Bureau, Iowa unemployment insurance tax rates, 2026</t>
  </si>
  <si>
    <t>KS</t>
  </si>
  <si>
    <t>Kansas</t>
  </si>
  <si>
    <t>KY</t>
  </si>
  <si>
    <t>Kentucky</t>
  </si>
  <si>
    <t>Not verified</t>
  </si>
  <si>
    <t>LA</t>
  </si>
  <si>
    <t>Louisiana</t>
  </si>
  <si>
    <t>ME</t>
  </si>
  <si>
    <t>Maine</t>
  </si>
  <si>
    <t>Maine Department of Labor, Bureau of Unemployment Compensation, Maine unemployment insurance tax rates, 2026</t>
  </si>
  <si>
    <t>MD</t>
  </si>
  <si>
    <t>Maryland</t>
  </si>
  <si>
    <t>Maryland Department of Labor, Division of Unemployment Insurance, Maryland unemployment insurance tax rates, 2026</t>
  </si>
  <si>
    <t>MA</t>
  </si>
  <si>
    <t>Massachusetts</t>
  </si>
  <si>
    <t>MI</t>
  </si>
  <si>
    <t>Michigan</t>
  </si>
  <si>
    <t>MN</t>
  </si>
  <si>
    <t>Minnesota</t>
  </si>
  <si>
    <t>Minnesota Department of Employment and Economic Development, Unemployment Insurance, Minnesota unemployment insurance tax rates, 2026</t>
  </si>
  <si>
    <t>MS</t>
  </si>
  <si>
    <t>Mississippi</t>
  </si>
  <si>
    <t>Mississippi Department of Employment Security (MDES), Mississippi unemployment insurance tax rates, 2026</t>
  </si>
  <si>
    <t>MO</t>
  </si>
  <si>
    <t>Missouri</t>
  </si>
  <si>
    <t>Missouri Department of Labor and Industrial Relations, Division of Employment Security, Missouri unemployment insurance tax rates, 2026</t>
  </si>
  <si>
    <t>MT</t>
  </si>
  <si>
    <t>Montana</t>
  </si>
  <si>
    <t>NE</t>
  </si>
  <si>
    <t>Nebraska</t>
  </si>
  <si>
    <t>NV</t>
  </si>
  <si>
    <t>Nevada</t>
  </si>
  <si>
    <t>NH</t>
  </si>
  <si>
    <t>New Hampshire</t>
  </si>
  <si>
    <t>NJ</t>
  </si>
  <si>
    <t>New Jersey</t>
  </si>
  <si>
    <t>New Jersey Department of Labor and Workforce Development, Division of Employer Accounts, New Jersey unemployment insurance tax rates, 2026</t>
  </si>
  <si>
    <t>NM</t>
  </si>
  <si>
    <t>New Mexico</t>
  </si>
  <si>
    <t>NY</t>
  </si>
  <si>
    <t>New York</t>
  </si>
  <si>
    <t>New York State Department of Labor, New York unemployment insurance tax rates, 2026</t>
  </si>
  <si>
    <t>NC</t>
  </si>
  <si>
    <t>North Carolina</t>
  </si>
  <si>
    <t>North Carolina Division of Employment Security (DES), North Carolina unemployment insurance tax rates, 2026</t>
  </si>
  <si>
    <t>ND</t>
  </si>
  <si>
    <t>North Dakota</t>
  </si>
  <si>
    <t>OH</t>
  </si>
  <si>
    <t>Ohio</t>
  </si>
  <si>
    <t>Ohio Department of Job and Family Services (ODJFS), Office of Unemployment Insurance Operations, Ohio unemployment insurance tax rates, 2026</t>
  </si>
  <si>
    <t>OK</t>
  </si>
  <si>
    <t>Oklahoma</t>
  </si>
  <si>
    <t>Oklahoma Employment Security Commission (OESC), Oklahoma unemployment insurance tax rates, 2026</t>
  </si>
  <si>
    <t>OR</t>
  </si>
  <si>
    <t>Oregon</t>
  </si>
  <si>
    <t>Oregon Employment Department, Oregon unemployment insurance tax rates, 2026</t>
  </si>
  <si>
    <t>PA</t>
  </si>
  <si>
    <t>Pennsylvania</t>
  </si>
  <si>
    <t>Pennsylvania Department of Labor and Industry, Office of Unemployment Compensation Tax Services, Pennsylvania unemployment insurance tax rates, 2026</t>
  </si>
  <si>
    <t>RI</t>
  </si>
  <si>
    <t>Rhode Island</t>
  </si>
  <si>
    <t>SC</t>
  </si>
  <si>
    <t>South Carolina</t>
  </si>
  <si>
    <t>SD</t>
  </si>
  <si>
    <t>South Dakota</t>
  </si>
  <si>
    <t>TN</t>
  </si>
  <si>
    <t>Tennessee</t>
  </si>
  <si>
    <t>Tennessee Department of Labor and Workforce Development, Employer Accounts Operations, Tennessee unemployment insurance tax rates, 2026</t>
  </si>
  <si>
    <t>TX</t>
  </si>
  <si>
    <t>Texas</t>
  </si>
  <si>
    <t>UT</t>
  </si>
  <si>
    <t>Utah</t>
  </si>
  <si>
    <t>VT</t>
  </si>
  <si>
    <t>Vermont</t>
  </si>
  <si>
    <t>Vermont Department of Labor, Vermont unemployment insurance tax rates, 2026</t>
  </si>
  <si>
    <t>VA</t>
  </si>
  <si>
    <t>Virginia</t>
  </si>
  <si>
    <t>WA</t>
  </si>
  <si>
    <t>Washington</t>
  </si>
  <si>
    <t>Washington State Employment Security Department (ESD), Washington unemployment insurance tax rates, 2026</t>
  </si>
  <si>
    <t>WV</t>
  </si>
  <si>
    <t>West Virginia</t>
  </si>
  <si>
    <t>WI</t>
  </si>
  <si>
    <t>Wisconsin</t>
  </si>
  <si>
    <t>Wisconsin Department of Workforce Development, Unemployment Insurance Division, Wisconsin unemployment insurance tax rates, 2026</t>
  </si>
  <si>
    <t>WY</t>
  </si>
  <si>
    <t>Wyoming</t>
  </si>
  <si>
    <t>Wyoming Department of Workforce Services, Unemployment Insurance Division, Wyoming unemployment insurance tax rates, 2026</t>
  </si>
  <si>
    <t>ABOUT THIS TEMPLATE</t>
  </si>
  <si>
    <t>What the file does, how to use it and where to learn more</t>
  </si>
  <si>
    <t>Labor Burden Spreadsheet (Excel)</t>
  </si>
  <si>
    <t>The employer taxes, insurance and benefits on a wage, with a state-by-state lookup of new-employer unemployment rates and wage bases, and a twelve-worker crew sheet with overtime at 1.5 times the wage, rolled up to a blended wage and the true cost of a productive hour.</t>
  </si>
  <si>
    <t>HOW TO USE IT</t>
  </si>
  <si>
    <t>STEP 1</t>
  </si>
  <si>
    <t>On the Labor burden sheet, enter your wage, hours, insurance and benefits, and pick your state. If you have an assigned unemployment rate, type it in the yellow box beside the state's rate. If the wage base reads Not verified, type it from your state notice in the yellow box beside it.</t>
  </si>
  <si>
    <t>STEP 2</t>
  </si>
  <si>
    <t>Read the burden and the true cost of a productive hour. Enter a target margin for the lowest bill rate that keeps it.</t>
  </si>
  <si>
    <t>STEP 3</t>
  </si>
  <si>
    <t>On the Crew sheet, list up to 12 workers with their regular and overtime hours, for the crew's blended wage and true cost per productive hour.</t>
  </si>
  <si>
    <t>EXAMPLE FIGURES</t>
  </si>
  <si>
    <t>The wage, the hours and the state (California) on the Labor burden sheet, and the Example worker on the Crew sheet, are the labor burden calculator's worked example: illustrative figures, not recommendations. Replace them with your own. The state rates and federal constants are sourced and dated where they appear.</t>
  </si>
  <si>
    <t>VERSION</t>
  </si>
  <si>
    <t>v2, 2026-09-24</t>
  </si>
  <si>
    <t>LICENSE</t>
  </si>
  <si>
    <t>© Harmony For Humanity LLC. Free for use in your business; not for resale.</t>
  </si>
  <si>
    <t>LINKS</t>
  </si>
  <si>
    <t>TEMPLATE PAGE</t>
  </si>
  <si>
    <t>CALCULATOR</t>
  </si>
  <si>
    <t>Labor burden calculator</t>
  </si>
  <si>
    <t>GUIDE</t>
  </si>
  <si>
    <t>Labor burden</t>
  </si>
  <si>
    <t>ALL TEMPLATES</t>
  </si>
  <si>
    <t>framingandfigures.com/templates/</t>
  </si>
  <si>
    <t>RELATED TEMPLATES</t>
  </si>
  <si>
    <t>Construction Estimate Template (Excel)</t>
  </si>
  <si>
    <t>Markup and Margin Table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</si>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</sst>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0##%"/>
  </numFmts>
  <fonts count="11" x14ac:knownFonts="1">
    <font>
      <sz val="10"/>
      <color rgb="FF111111"/>
      <name val="Arial"/>
      <family val="2"/>
    </font>
    <font>
      <color rgb="FF111111"/>
      <sz val="10"/>
      <name val="Arial"/>
    </font>
    <font>
      <b/>
      <color rgb="FF111111"/>
      <sz val="22"/>
      <name val="Arial"/>
    </font>
    <font>
      <color rgb="FF5B6068"/>
      <sz val="9"/>
      <name val="Arial"/>
    </font>
    <font>
      <color rgb="FF5B6068"/>
      <sz val="8"/>
      <name val="Arial"/>
    </font>
    <font>
      <b/>
      <color rgb="FFFFFFFF"/>
      <sz val="8"/>
      <name val="Arial"/>
    </font>
    <font>
      <b/>
      <color rgb="FF111111"/>
      <sz val="10"/>
      <name val="Arial"/>
    </font>
    <font>
      <b/>
      <color rgb="FF111111"/>
      <sz val="11"/>
      <name val="Arial"/>
    </font>
    <font>
      <b/>
      <color rgb="FF5B6068"/>
      <sz val="8"/>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right/>
      <top/>
      <bottom style="thin">
        <color rgb="FFDAD8CF"/>
      </bottom>
      <diagonal/>
    </border>
    <border>
      <left/>
      <right/>
      <top style="double">
        <color rgb="FF111111"/>
      </top>
      <bottom/>
      <diagonal/>
    </border>
    <border>
      <left style="thin">
        <color rgb="FFFFFFFF"/>
      </left>
      <right style="thin">
        <color rgb="FFFFFFFF"/>
      </right>
      <top/>
      <bottom style="thin">
        <color rgb="FFDAD8CF"/>
      </bottom>
      <diagonal/>
    </border>
  </borders>
  <cellStyleXfs count="1">
    <xf numFmtId="0" fontId="0" fillId="0" borderId="0"/>
  </cellStyleXfs>
  <cellXfs count="47">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1" fillId="3" borderId="1" xfId="0" applyFont="1" applyFill="1" applyBorder="1" applyProtection="1"/>
    <xf numFmtId="0" fontId="4" fillId="0" borderId="0" xfId="0" applyFont="1" applyAlignment="1">
      <alignment vertical="center"/>
    </xf>
    <xf numFmtId="0" fontId="1" fillId="4" borderId="2" xfId="0" applyFont="1" applyFill="1" applyBorder="1"/>
    <xf numFmtId="0" fontId="5" fillId="5" borderId="0" xfId="0" applyFont="1" applyFill="1" applyAlignment="1">
      <alignment vertical="center" indent="1"/>
    </xf>
    <xf numFmtId="0" fontId="1" fillId="0" borderId="3" xfId="0" applyFont="1" applyBorder="1" applyAlignment="1">
      <alignment vertical="center"/>
    </xf>
    <xf numFmtId="164"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xf>
    <xf numFmtId="3" fontId="1" fillId="3" borderId="1" xfId="0" applyNumberFormat="1" applyFont="1" applyFill="1" applyBorder="1" applyAlignment="1" applyProtection="1">
      <alignment horizontal="right" vertical="center"/>
      <protection locked="0"/>
    </xf>
    <xf numFmtId="10"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wrapText="1"/>
    </xf>
    <xf numFmtId="0" fontId="1" fillId="3" borderId="1" xfId="0" applyFont="1" applyFill="1" applyBorder="1" applyAlignment="1" applyProtection="1">
      <alignment horizontal="left" vertical="center" indent="1"/>
      <protection locked="0"/>
    </xf>
    <xf numFmtId="165" fontId="1" fillId="4" borderId="3" xfId="0" applyNumberFormat="1" applyFont="1" applyFill="1" applyBorder="1" applyAlignment="1" applyProtection="1">
      <alignment horizontal="right" vertical="center" wrapText="1"/>
    </xf>
    <xf numFmtId="165" fontId="1" fillId="3" borderId="1" xfId="0" applyNumberFormat="1" applyFont="1" applyFill="1" applyBorder="1" applyAlignment="1" applyProtection="1">
      <alignment horizontal="right" vertical="center"/>
      <protection locked="0"/>
    </xf>
    <xf numFmtId="164" fontId="1" fillId="4" borderId="3" xfId="0" applyNumberFormat="1" applyFont="1" applyFill="1" applyBorder="1" applyAlignment="1" applyProtection="1">
      <alignment horizontal="right" vertical="center" wrapText="1"/>
    </xf>
    <xf numFmtId="0" fontId="3" fillId="4" borderId="3" xfId="0" applyFont="1" applyFill="1" applyBorder="1" applyAlignment="1" applyProtection="1">
      <alignment vertical="center" wrapText="1"/>
    </xf>
    <xf numFmtId="0" fontId="3" fillId="4" borderId="3" xfId="0" applyFont="1" applyFill="1" applyBorder="1" applyAlignment="1" applyProtection="1">
      <alignment vertical="center"/>
    </xf>
    <xf numFmtId="164" fontId="1" fillId="4" borderId="3" xfId="0" applyNumberFormat="1" applyFont="1" applyFill="1" applyBorder="1" applyAlignment="1" applyProtection="1">
      <alignment horizontal="right" vertical="center"/>
    </xf>
    <xf numFmtId="0" fontId="6" fillId="0" borderId="3" xfId="0" applyFont="1" applyBorder="1" applyAlignment="1">
      <alignment vertical="center"/>
    </xf>
    <xf numFmtId="164" fontId="6" fillId="4" borderId="3" xfId="0" applyNumberFormat="1" applyFont="1" applyFill="1" applyBorder="1" applyAlignment="1" applyProtection="1">
      <alignment horizontal="right" vertical="center"/>
    </xf>
    <xf numFmtId="10" fontId="1" fillId="4" borderId="3" xfId="0" applyNumberFormat="1" applyFont="1" applyFill="1" applyBorder="1" applyAlignment="1" applyProtection="1">
      <alignment horizontal="right" vertical="center"/>
    </xf>
    <xf numFmtId="3" fontId="1" fillId="4" borderId="3" xfId="0" applyNumberFormat="1" applyFont="1" applyFill="1" applyBorder="1" applyAlignment="1" applyProtection="1">
      <alignment horizontal="right" vertical="center"/>
    </xf>
    <xf numFmtId="0" fontId="7" fillId="2" borderId="4" xfId="0" applyFont="1" applyFill="1" applyBorder="1" applyAlignment="1">
      <alignment vertical="center"/>
    </xf>
    <xf numFmtId="164" fontId="7" fillId="2" borderId="4" xfId="0" applyNumberFormat="1" applyFont="1" applyFill="1" applyBorder="1" applyAlignment="1" applyProtection="1">
      <alignment horizontal="right" vertical="center"/>
    </xf>
    <xf numFmtId="0" fontId="8" fillId="0" borderId="0" xfId="0" applyFont="1" applyAlignment="1">
      <alignment vertical="center"/>
    </xf>
    <xf numFmtId="0" fontId="4" fillId="0" borderId="0" xfId="0" applyFont="1" applyAlignment="1" applyProtection="1">
      <alignment vertical="bottom"/>
    </xf>
    <xf numFmtId="0" fontId="5" fillId="5" borderId="0" xfId="0" applyFont="1" applyFill="1" applyAlignment="1">
      <alignment horizontal="left" vertical="center" wrapText="1" indent="1"/>
    </xf>
    <xf numFmtId="0" fontId="5" fillId="5" borderId="0" xfId="0" applyFont="1" applyFill="1" applyAlignment="1">
      <alignment horizontal="right" vertical="center" wrapText="1"/>
    </xf>
    <xf numFmtId="0" fontId="1" fillId="3" borderId="5" xfId="0" applyFont="1" applyFill="1" applyBorder="1" applyAlignment="1" applyProtection="1">
      <alignment horizontal="left" vertical="center" indent="1"/>
      <protection locked="0"/>
    </xf>
    <xf numFmtId="164" fontId="1" fillId="3" borderId="5" xfId="0" applyNumberFormat="1" applyFont="1" applyFill="1" applyBorder="1" applyAlignment="1" applyProtection="1">
      <alignment horizontal="right" vertical="center"/>
      <protection locked="0"/>
    </xf>
    <xf numFmtId="3" fontId="1" fillId="3" borderId="5" xfId="0" applyNumberFormat="1" applyFont="1" applyFill="1" applyBorder="1" applyAlignment="1" applyProtection="1">
      <alignment horizontal="right" vertical="center"/>
      <protection locked="0"/>
    </xf>
    <xf numFmtId="164" fontId="1" fillId="6" borderId="3" xfId="0" applyNumberFormat="1" applyFont="1" applyFill="1" applyBorder="1" applyAlignment="1" applyProtection="1">
      <alignment horizontal="right" vertical="center"/>
    </xf>
    <xf numFmtId="3" fontId="6" fillId="4" borderId="3" xfId="0" applyNumberFormat="1" applyFont="1" applyFill="1" applyBorder="1" applyAlignment="1" applyProtection="1">
      <alignment horizontal="right" vertical="center"/>
    </xf>
    <xf numFmtId="0" fontId="1" fillId="4" borderId="3" xfId="0" applyFont="1" applyFill="1" applyBorder="1" applyAlignment="1" applyProtection="1">
      <alignment horizontal="left" vertical="center" indent="1"/>
    </xf>
    <xf numFmtId="165" fontId="1" fillId="4" borderId="3" xfId="0" applyNumberFormat="1" applyFont="1" applyFill="1" applyBorder="1" applyAlignment="1" applyProtection="1">
      <alignment horizontal="right" vertical="center"/>
    </xf>
    <xf numFmtId="0" fontId="4" fillId="4" borderId="3" xfId="0" applyFont="1" applyFill="1" applyBorder="1" applyAlignment="1" applyProtection="1">
      <alignment horizontal="left" vertical="center" wrapText="1" indent="1"/>
    </xf>
    <xf numFmtId="0" fontId="1" fillId="6" borderId="3" xfId="0" applyFont="1" applyFill="1" applyBorder="1" applyAlignment="1" applyProtection="1">
      <alignment horizontal="left" vertical="center" indent="1"/>
    </xf>
    <xf numFmtId="165" fontId="1" fillId="6" borderId="3" xfId="0" applyNumberFormat="1" applyFont="1" applyFill="1" applyBorder="1" applyAlignment="1" applyProtection="1">
      <alignment horizontal="right" vertical="center"/>
    </xf>
    <xf numFmtId="0" fontId="4" fillId="6" borderId="3" xfId="0" applyFont="1" applyFill="1" applyBorder="1" applyAlignment="1" applyProtection="1">
      <alignment horizontal="left" vertical="center" wrapText="1" indent="1"/>
    </xf>
    <xf numFmtId="0" fontId="9" fillId="0" borderId="0" xfId="0" applyFont="1" applyAlignment="1" applyProtection="1">
      <alignment vertical="center"/>
    </xf>
    <xf numFmtId="0" fontId="1" fillId="0" borderId="0" xfId="0" applyFont="1" applyAlignment="1" applyProtection="1">
      <alignment vertical="top" wrapText="1"/>
    </xf>
    <xf numFmtId="0" fontId="8"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labor-burden-spreadsheet/?utm_source=template&amp;utm_medium=xlsx&amp;utm_campaign=labor-burden-spreadsheet&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labor-burden-spreadsheet/?utm_source=template&amp;utm_medium=xlsx&amp;utm_campaign=labor-burden-spreadsheet&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labor-burden-spreadsheet/?utm_source=template&amp;utm_medium=xlsx&amp;utm_campaign=labor-burden-spreadsheet&amp;utm_content=header" TargetMode="External"/><Relationship Id="rId3"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labor-burden-spreadsheet/?utm_source=template&amp;utm_medium=xlsx&amp;utm_campaign=labor-burden-spreadsheet&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57</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43</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62</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labor-burden-spreadsheet/?utm_source=template&amp;utm_medium=xlsx&amp;utm_campaign=labor-burden-spreadsheet&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labor-burden-spreadsheet/?utm_source=template&amp;utm_medium=xlsx&amp;utm_campaign=labor-burden-spreadsheet&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labor-burden-spreadsheet/?utm_source=template&amp;utm_medium=xlsx&amp;utm_campaign=labor-burden-spreadsheet&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labor-burden-spreadsheet/?utm_source=template&amp;utm_medium=xlsx&amp;utm_campaign=labor-burden-spreadsheet&amp;utm_content=about" TargetMode="External"/><Relationship Id="rId2" Type="http://schemas.openxmlformats.org/officeDocument/2006/relationships/hyperlink" Target="https://framingandfigures.com/tools/labor-burden-calculator/?utm_source=template&amp;utm_medium=xlsx&amp;utm_campaign=labor-burden-spreadsheet&amp;utm_content=about" TargetMode="External"/><Relationship Id="rId3" Type="http://schemas.openxmlformats.org/officeDocument/2006/relationships/hyperlink" Target="https://framingandfigures.com/guides/labor-burden/?utm_source=template&amp;utm_medium=xlsx&amp;utm_campaign=labor-burden-spreadsheet&amp;utm_content=about" TargetMode="External"/><Relationship Id="rId4" Type="http://schemas.openxmlformats.org/officeDocument/2006/relationships/hyperlink" Target="https://framingandfigures.com/templates/?utm_source=template&amp;utm_medium=xlsx&amp;utm_campaign=labor-burden-spreadsheet&amp;utm_content=about" TargetMode="External"/><Relationship Id="rId5" Type="http://schemas.openxmlformats.org/officeDocument/2006/relationships/hyperlink" Target="https://framingandfigures.com/templates/construction-estimate-template/?utm_source=template&amp;utm_medium=xlsx&amp;utm_campaign=labor-burden-spreadsheet&amp;utm_content=about" TargetMode="External"/><Relationship Id="rId6" Type="http://schemas.openxmlformats.org/officeDocument/2006/relationships/hyperlink" Target="https://framingandfigures.com/templates/markup-margin-table/?utm_source=template&amp;utm_medium=xlsx&amp;utm_campaign=labor-burden-spreadsheet&amp;utm_content=about" TargetMode="External"/><Relationship Id="rId7" Type="http://schemas.openxmlformats.org/officeDocument/2006/relationships/hyperlink" Target="https://framingandfigures.com/templates/contractor-invoice-template/?utm_source=template&amp;utm_medium=xlsx&amp;utm_campaign=labor-burden-spreadsheet&amp;utm_content=about" TargetMode="External"/><Relationship Id="rId8"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58"/>
  <sheetViews>
    <sheetView workbookViewId="0" showGridLines="0"/>
  </sheetViews>
  <sheetFormatPr defaultRowHeight="15" outlineLevelRow="0" outlineLevelCol="0" x14ac:dyDescent="55"/>
  <cols>
    <col min="1" max="1" width="3" style="1" customWidth="1"/>
    <col min="2" max="2" width="38" style="1" customWidth="1"/>
    <col min="3" max="3" width="20" style="1" customWidth="1"/>
    <col min="4" max="4" width="12" style="1" customWidth="1"/>
    <col min="5" max="5" width="53" style="1" customWidth="1"/>
    <col min="6" max="6" width="3" style="1" customWidth="1"/>
  </cols>
  <sheetData>
    <row r="1" ht="15" customHeight="1" x14ac:dyDescent="0.25"/>
    <row r="2" ht="22" customHeight="1" spans="3:5" x14ac:dyDescent="0.25">
      <c r="C2" s="2" t="s">
        <v>0</v>
      </c>
      <c r="D2" s="2"/>
      <c r="E2" s="2"/>
    </row>
    <row r="3" ht="22" customHeight="1" spans="3:5" x14ac:dyDescent="0.25">
      <c r="C3" s="3" t="s">
        <v>1</v>
      </c>
      <c r="D3" s="3"/>
      <c r="E3" s="3"/>
    </row>
    <row r="4" ht="15" customHeight="1" x14ac:dyDescent="0.25"/>
    <row r="5" ht="4" customHeight="1" spans="2:5" x14ac:dyDescent="0.25">
      <c r="B5" s="4"/>
      <c r="C5" s="4"/>
      <c r="D5" s="4"/>
      <c r="E5" s="4"/>
    </row>
    <row r="6" ht="15" customHeight="1" x14ac:dyDescent="0.25"/>
    <row r="7" ht="15" customHeight="1" spans="4:5" x14ac:dyDescent="0.25">
      <c r="D7" s="5"/>
      <c r="E7" s="6" t="s">
        <v>2</v>
      </c>
    </row>
    <row r="8" ht="15" customHeight="1" spans="4:5" x14ac:dyDescent="0.25">
      <c r="D8" s="7"/>
      <c r="E8" s="6" t="s">
        <v>3</v>
      </c>
    </row>
    <row r="10" ht="15" customHeight="1" spans="2:5" x14ac:dyDescent="0.25">
      <c r="B10" s="8" t="s">
        <v>4</v>
      </c>
      <c r="C10" s="8"/>
      <c r="D10" s="8"/>
      <c r="E10" s="8"/>
    </row>
    <row r="11" ht="15" customHeight="1" spans="2:5" x14ac:dyDescent="0.25">
      <c r="B11" s="9" t="s">
        <v>5</v>
      </c>
      <c r="C11" s="10">
        <v>32</v>
      </c>
      <c r="E11" s="11" t="s">
        <v>6</v>
      </c>
    </row>
    <row r="12" ht="15" customHeight="1" spans="2:5" x14ac:dyDescent="0.25">
      <c r="B12" s="9" t="s">
        <v>7</v>
      </c>
      <c r="C12" s="12">
        <v>2080</v>
      </c>
      <c r="E12" s="11" t="s">
        <v>8</v>
      </c>
    </row>
    <row r="13" ht="15" customHeight="1" spans="2:5" x14ac:dyDescent="0.25">
      <c r="B13" s="9" t="s">
        <v>9</v>
      </c>
      <c r="C13" s="12">
        <v>80</v>
      </c>
      <c r="E13" s="11" t="s">
        <v>10</v>
      </c>
    </row>
    <row r="14" ht="15" customHeight="1" spans="2:5" x14ac:dyDescent="0.25">
      <c r="B14" s="9" t="s">
        <v>11</v>
      </c>
      <c r="C14" s="12">
        <v>200</v>
      </c>
      <c r="E14" s="11" t="s">
        <v>12</v>
      </c>
    </row>
    <row r="16" ht="15" customHeight="1" spans="2:5" x14ac:dyDescent="0.25">
      <c r="B16" s="8" t="s">
        <v>13</v>
      </c>
      <c r="C16" s="8"/>
      <c r="D16" s="8"/>
      <c r="E16" s="8"/>
    </row>
    <row r="17" ht="28" customHeight="1" spans="2:5" x14ac:dyDescent="0.25">
      <c r="B17" s="9" t="s">
        <v>14</v>
      </c>
      <c r="C17" s="13">
        <v>0.006</v>
      </c>
      <c r="E17" s="14" t="s">
        <v>15</v>
      </c>
    </row>
    <row r="18" ht="15" customHeight="1" spans="2:5" x14ac:dyDescent="0.25">
      <c r="B18" s="9" t="s">
        <v>16</v>
      </c>
      <c r="C18" s="15" t="s">
        <v>17</v>
      </c>
      <c r="D18" s="15"/>
      <c r="E18" s="11" t="s">
        <v>18</v>
      </c>
    </row>
    <row r="19" ht="28" customHeight="1" spans="2:5" x14ac:dyDescent="0.25">
      <c r="B19" s="9" t="s">
        <v>19</v>
      </c>
      <c r="C19" s="16">
        <f>IF(C18="","Not verified: enter your rate",IF(ISNUMBER(INDEX('State rates'!$D$11:$D$61,MATCH(C18,'State rates'!$C$11:$C$61,0))),INDEX('State rates'!$D$11:$D$61,MATCH(C18,'State rates'!$C$11:$C$61,0)),"Not verified: enter your rate"))</f>
        <v>0.034</v>
      </c>
      <c r="D19" s="17"/>
      <c r="E19" s="14" t="s">
        <v>20</v>
      </c>
    </row>
    <row r="20" ht="28" customHeight="1" spans="2:5" x14ac:dyDescent="0.25">
      <c r="B20" s="9" t="s">
        <v>21</v>
      </c>
      <c r="C20" s="18">
        <f>IF(C18="","Not verified: enter your wage base",IF(ISNUMBER(INDEX('State rates'!$E$11:$E$61,MATCH(C18,'State rates'!$C$11:$C$61,0))),INDEX('State rates'!$E$11:$E$61,MATCH(C18,'State rates'!$C$11:$C$61,0)),"Not verified: enter your wage base"))</f>
        <v>7000</v>
      </c>
      <c r="D20" s="10"/>
      <c r="E20" s="14" t="s">
        <v>22</v>
      </c>
    </row>
    <row r="21" ht="28" customHeight="1" spans="2:5" x14ac:dyDescent="0.25">
      <c r="B21" s="9" t="s">
        <v>23</v>
      </c>
      <c r="C21" s="19" t="str">
        <f>IF(C18="","",INDEX('State rates'!$F$11:$F$61,MATCH(C18,'State rates'!$C$11:$C$61,0)))</f>
        <v>Employment Development Department (EDD), California unemployment insurance tax rates, 2026</v>
      </c>
      <c r="D21" s="19"/>
      <c r="E21" s="19"/>
    </row>
    <row r="22" ht="15" customHeight="1" spans="2:3" x14ac:dyDescent="0.25">
      <c r="B22" s="9" t="s">
        <v>24</v>
      </c>
      <c r="C22" s="20" t="str">
        <f>IF(C18="","",INDEX('State rates'!$G$11:$G$61,MATCH(C18,'State rates'!$C$11:$C$61,0)))</f>
        <v>2026-09-22</v>
      </c>
    </row>
    <row r="24" ht="15" customHeight="1" spans="2:5" x14ac:dyDescent="0.25">
      <c r="B24" s="8" t="s">
        <v>25</v>
      </c>
      <c r="C24" s="8"/>
      <c r="D24" s="8"/>
      <c r="E24" s="8"/>
    </row>
    <row r="25" ht="15" customHeight="1" spans="2:5" x14ac:dyDescent="0.25">
      <c r="B25" s="9" t="s">
        <v>26</v>
      </c>
      <c r="C25" s="10"/>
      <c r="E25" s="11" t="s">
        <v>27</v>
      </c>
    </row>
    <row r="26" ht="15" customHeight="1" spans="2:5" x14ac:dyDescent="0.25">
      <c r="B26" s="9" t="s">
        <v>28</v>
      </c>
      <c r="C26" s="13"/>
      <c r="E26" s="11" t="s">
        <v>27</v>
      </c>
    </row>
    <row r="27" ht="15" customHeight="1" spans="2:5" x14ac:dyDescent="0.25">
      <c r="B27" s="9" t="s">
        <v>29</v>
      </c>
      <c r="C27" s="10">
        <v>0</v>
      </c>
      <c r="E27" s="11" t="s">
        <v>30</v>
      </c>
    </row>
    <row r="28" ht="15" customHeight="1" spans="2:5" x14ac:dyDescent="0.25">
      <c r="B28" s="9" t="s">
        <v>31</v>
      </c>
      <c r="C28" s="13">
        <v>0</v>
      </c>
      <c r="E28" s="11" t="s">
        <v>30</v>
      </c>
    </row>
    <row r="29" ht="15" customHeight="1" spans="2:5" x14ac:dyDescent="0.25">
      <c r="B29" s="9" t="s">
        <v>32</v>
      </c>
      <c r="C29" s="10">
        <v>0</v>
      </c>
      <c r="E29" s="11" t="s">
        <v>33</v>
      </c>
    </row>
    <row r="31" ht="15" customHeight="1" spans="2:5" x14ac:dyDescent="0.25">
      <c r="B31" s="8" t="s">
        <v>34</v>
      </c>
      <c r="C31" s="8"/>
      <c r="D31" s="8"/>
      <c r="E31" s="8"/>
    </row>
    <row r="32" ht="15" customHeight="1" spans="2:5" x14ac:dyDescent="0.25">
      <c r="B32" s="9" t="s">
        <v>35</v>
      </c>
      <c r="C32" s="21">
        <f>ROUND(C11*C12,2)</f>
        <v>66560</v>
      </c>
      <c r="E32" s="11" t="s">
        <v>36</v>
      </c>
    </row>
    <row r="33" ht="15" customHeight="1" spans="2:5" x14ac:dyDescent="0.25">
      <c r="B33" s="9" t="s">
        <v>37</v>
      </c>
      <c r="C33" s="21">
        <f>ROUND(C53*MIN(C32,C54),2)</f>
        <v>4126.72</v>
      </c>
      <c r="E33" s="11" t="s">
        <v>38</v>
      </c>
    </row>
    <row r="34" ht="15" customHeight="1" spans="2:5" x14ac:dyDescent="0.25">
      <c r="B34" s="9" t="s">
        <v>39</v>
      </c>
      <c r="C34" s="21">
        <f>ROUND(C55*C32,2)</f>
        <v>965.12</v>
      </c>
      <c r="E34" s="11" t="s">
        <v>40</v>
      </c>
    </row>
    <row r="35" ht="15" customHeight="1" spans="2:5" x14ac:dyDescent="0.25">
      <c r="B35" s="9" t="s">
        <v>41</v>
      </c>
      <c r="C35" s="21">
        <f>ROUND(C17*MIN(C32,C56),2)</f>
        <v>42</v>
      </c>
      <c r="E35" s="11" t="s">
        <v>42</v>
      </c>
    </row>
    <row r="36" ht="15" customHeight="1" spans="2:5" x14ac:dyDescent="0.25">
      <c r="B36" s="9" t="s">
        <v>43</v>
      </c>
      <c r="C36" s="21">
        <f>ROUND(IF(ISNUMBER(D19),D19,IF(ISNUMBER(C19),C19,0))*MIN(C32,IF(ISNUMBER(C20),C20,SUM(D20))),2)</f>
        <v>238</v>
      </c>
      <c r="E36" s="11" t="s">
        <v>44</v>
      </c>
    </row>
    <row r="37" ht="15" customHeight="1" spans="2:5" x14ac:dyDescent="0.25">
      <c r="B37" s="9" t="s">
        <v>45</v>
      </c>
      <c r="C37" s="21">
        <f>ROUND(C32/100*C25,2)</f>
        <v>0</v>
      </c>
      <c r="E37" s="11" t="s">
        <v>46</v>
      </c>
    </row>
    <row r="38" ht="15" customHeight="1" spans="2:5" x14ac:dyDescent="0.25">
      <c r="B38" s="9" t="s">
        <v>47</v>
      </c>
      <c r="C38" s="21">
        <f>ROUND(C32*C26,2)</f>
        <v>0</v>
      </c>
      <c r="E38" s="11" t="s">
        <v>46</v>
      </c>
    </row>
    <row r="39" ht="15" customHeight="1" spans="2:3" x14ac:dyDescent="0.25">
      <c r="B39" s="9" t="s">
        <v>48</v>
      </c>
      <c r="C39" s="21">
        <f>ROUND(C27,2)</f>
        <v>0</v>
      </c>
    </row>
    <row r="40" ht="15" customHeight="1" spans="2:5" x14ac:dyDescent="0.25">
      <c r="B40" s="9" t="s">
        <v>49</v>
      </c>
      <c r="C40" s="21">
        <f>ROUND(C32*C28,2)</f>
        <v>0</v>
      </c>
      <c r="E40" s="11" t="s">
        <v>50</v>
      </c>
    </row>
    <row r="41" ht="15" customHeight="1" spans="2:3" x14ac:dyDescent="0.25">
      <c r="B41" s="9" t="s">
        <v>51</v>
      </c>
      <c r="C41" s="21">
        <f>ROUND(C29,2)</f>
        <v>0</v>
      </c>
    </row>
    <row r="42" ht="15" customHeight="1" spans="2:5" x14ac:dyDescent="0.25">
      <c r="B42" s="22" t="s">
        <v>52</v>
      </c>
      <c r="C42" s="23">
        <f>ROUND(SUM(C33:C41),2)</f>
        <v>5371.84</v>
      </c>
      <c r="E42" s="11" t="s">
        <v>53</v>
      </c>
    </row>
    <row r="43" ht="15" customHeight="1" spans="2:5" x14ac:dyDescent="0.25">
      <c r="B43" s="9" t="s">
        <v>54</v>
      </c>
      <c r="C43" s="24">
        <f>IF(C32&gt;0,C42/C32,"")</f>
        <v>0.08070673076923077</v>
      </c>
      <c r="E43" s="11" t="s">
        <v>55</v>
      </c>
    </row>
    <row r="45" ht="15" customHeight="1" spans="2:5" x14ac:dyDescent="0.25">
      <c r="B45" s="8" t="s">
        <v>56</v>
      </c>
      <c r="C45" s="8"/>
      <c r="D45" s="8"/>
      <c r="E45" s="8"/>
    </row>
    <row r="46" ht="15" customHeight="1" spans="2:5" x14ac:dyDescent="0.25">
      <c r="B46" s="9" t="s">
        <v>57</v>
      </c>
      <c r="C46" s="25">
        <f>C12-C13-C14</f>
        <v>1800</v>
      </c>
      <c r="E46" s="11" t="s">
        <v>58</v>
      </c>
    </row>
    <row r="47" ht="15" customHeight="1" spans="2:5" x14ac:dyDescent="0.25">
      <c r="B47" s="9" t="s">
        <v>59</v>
      </c>
      <c r="C47" s="21">
        <f>IF(C12&gt;0,ROUND((C32+C42)/C12,2),"")</f>
        <v>34.58</v>
      </c>
      <c r="E47" s="11" t="s">
        <v>60</v>
      </c>
    </row>
    <row r="48" ht="18" customHeight="1" spans="2:5" x14ac:dyDescent="0.25">
      <c r="B48" s="26" t="s">
        <v>61</v>
      </c>
      <c r="C48" s="27">
        <f>IF(C46&gt;0,ROUND((C32+C42)/C46,2),"")</f>
        <v>39.96</v>
      </c>
      <c r="E48" s="11" t="s">
        <v>62</v>
      </c>
    </row>
    <row r="49" ht="15" customHeight="1" spans="2:5" x14ac:dyDescent="0.25">
      <c r="B49" s="9" t="s">
        <v>63</v>
      </c>
      <c r="C49" s="13"/>
      <c r="E49" s="11" t="s">
        <v>64</v>
      </c>
    </row>
    <row r="50" ht="15" customHeight="1" spans="2:5" x14ac:dyDescent="0.25">
      <c r="B50" s="9" t="s">
        <v>65</v>
      </c>
      <c r="C50" s="21" t="str">
        <f>IF(C49="","",IF(AND(ISNUMBER(C48),1-C49&gt;0),ROUND(C48/(1-C49),2),""))</f>
        <v/>
      </c>
      <c r="E50" s="11" t="s">
        <v>66</v>
      </c>
    </row>
    <row r="52" ht="15" customHeight="1" spans="2:5" x14ac:dyDescent="0.25">
      <c r="B52" s="8" t="s">
        <v>67</v>
      </c>
      <c r="C52" s="8"/>
      <c r="D52" s="8"/>
      <c r="E52" s="8"/>
    </row>
    <row r="53" ht="28" customHeight="1" spans="2:5" x14ac:dyDescent="0.25">
      <c r="B53" s="9" t="s">
        <v>68</v>
      </c>
      <c r="C53" s="24">
        <v>0.062</v>
      </c>
      <c r="D53" s="28" t="s">
        <v>69</v>
      </c>
      <c r="E53" s="14" t="s">
        <v>70</v>
      </c>
    </row>
    <row r="54" ht="28" customHeight="1" spans="2:5" x14ac:dyDescent="0.25">
      <c r="B54" s="9" t="s">
        <v>71</v>
      </c>
      <c r="C54" s="21">
        <v>184500</v>
      </c>
      <c r="D54" s="28" t="s">
        <v>69</v>
      </c>
      <c r="E54" s="14" t="s">
        <v>72</v>
      </c>
    </row>
    <row r="55" ht="28" customHeight="1" spans="2:5" x14ac:dyDescent="0.25">
      <c r="B55" s="9" t="s">
        <v>73</v>
      </c>
      <c r="C55" s="24">
        <v>0.0145</v>
      </c>
      <c r="D55" s="28" t="s">
        <v>69</v>
      </c>
      <c r="E55" s="14" t="s">
        <v>70</v>
      </c>
    </row>
    <row r="56" ht="28" customHeight="1" spans="2:5" x14ac:dyDescent="0.25">
      <c r="B56" s="9" t="s">
        <v>74</v>
      </c>
      <c r="C56" s="21">
        <v>7000</v>
      </c>
      <c r="D56" s="28" t="s">
        <v>69</v>
      </c>
      <c r="E56" s="14" t="s">
        <v>75</v>
      </c>
    </row>
    <row r="58" ht="32" customHeight="1" spans="2:2" x14ac:dyDescent="0.25">
      <c r="B58" s="29" t="s">
        <v>76</v>
      </c>
    </row>
  </sheetData>
  <sheetProtection sheet="1" formatColumns="0" formatRows="0"/>
  <mergeCells count="10">
    <mergeCell ref="C2:E2"/>
    <mergeCell ref="C3:E3"/>
    <mergeCell ref="B10:E10"/>
    <mergeCell ref="B16:E16"/>
    <mergeCell ref="C18:D18"/>
    <mergeCell ref="C21:E21"/>
    <mergeCell ref="B24:E24"/>
    <mergeCell ref="B31:E31"/>
    <mergeCell ref="B45:E45"/>
    <mergeCell ref="B52:E52"/>
  </mergeCells>
  <dataValidations count="11">
    <dataValidation type="decimal" operator="greaterThanOrEqual" allowBlank="1" showInputMessage="1" prompt="Enter a number." showErrorMessage="1" error="Enter a number, 0 or more." sqref="C11:C14">
      <formula1>0</formula1>
    </dataValidation>
    <dataValidation type="decimal" allowBlank="1" showInputMessage="1" prompt="Enter a percent from 0% to 100%." showErrorMessage="1" error="Enter a percent from 0% to 100%." sqref="C17">
      <formula1>0</formula1>
      <formula2>1</formula2>
    </dataValidation>
    <dataValidation type="list" allowBlank="1" showErrorMessage="1" errorTitle="State" error="Choose a state from the list." sqref="C18">
      <formula1>'State rates'!$C$11:$C$61</formula1>
    </dataValidation>
    <dataValidation type="decimal" operator="greaterThanOrEqual" allowBlank="1" showInputMessage="1" prompt="Enter a number." showErrorMessage="1" error="Enter a number, 0 or more." sqref="C25">
      <formula1>0</formula1>
    </dataValidation>
    <dataValidation type="decimal" allowBlank="1" showInputMessage="1" prompt="Enter a percent from 0% to 100%." showErrorMessage="1" error="Enter a percent from 0% to 100%." sqref="C26">
      <formula1>0</formula1>
      <formula2>1</formula2>
    </dataValidation>
    <dataValidation type="decimal" operator="greaterThanOrEqual" allowBlank="1" showInputMessage="1" prompt="Enter a number." showErrorMessage="1" error="Enter a number, 0 or more." sqref="C27">
      <formula1>0</formula1>
    </dataValidation>
    <dataValidation type="decimal" allowBlank="1" showInputMessage="1" prompt="Enter a percent from 0% to 100%." showErrorMessage="1" error="Enter a percent from 0% to 100%." sqref="C28">
      <formula1>0</formula1>
      <formula2>1</formula2>
    </dataValidation>
    <dataValidation type="decimal" operator="greaterThanOrEqual" allowBlank="1" showInputMessage="1" prompt="Enter a number." showErrorMessage="1" error="Enter a number, 0 or more." sqref="C29">
      <formula1>0</formula1>
    </dataValidation>
    <dataValidation type="custom" allowBlank="1" showInputMessage="1" prompt="Enter a percent from 0% up to but not including 100%." showErrorMessage="1" error="Enter a percent less than 100%, so the minimum bill rate can be computed." sqref="C49">
      <formula1>AND(C49&gt;=0,C49&lt;1)</formula1>
    </dataValidation>
    <dataValidation type="decimal" allowBlank="1" showInputMessage="1" prompt="Enter a percent from 0% to 100%." showErrorMessage="1" error="Enter a percent from 0% to 100%." sqref="D19">
      <formula1>0</formula1>
      <formula2>1</formula2>
    </dataValidation>
    <dataValidation type="decimal" operator="greaterThanOrEqual" allowBlank="1" showInputMessage="1" prompt="Enter a number." showErrorMessage="1" error="Enter a number, 0 or more." sqref="D20">
      <formula1>0</formula1>
    </dataValidation>
  </dataValidations>
  <hyperlinks>
    <hyperlink ref="B5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rowBreaks count="1" manualBreakCount="1">
    <brk id="5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4"/>
  <sheetViews>
    <sheetView workbookViewId="0" showGridLines="0">
      <pane ySplit="10" topLeftCell="A11" activePane="bottomLeft" state="frozen"/>
      <selection pane="bottomLeft"/>
    </sheetView>
  </sheetViews>
  <sheetFormatPr defaultRowHeight="15" outlineLevelRow="0" outlineLevelCol="0" x14ac:dyDescent="55"/>
  <cols>
    <col min="1" max="1" width="3" style="1" customWidth="1"/>
    <col min="2" max="2" width="27" style="1" customWidth="1"/>
    <col min="3" max="3" width="13" style="1" customWidth="1"/>
    <col min="4" max="5" width="15" style="1" customWidth="1"/>
    <col min="6" max="6" width="14" style="1" customWidth="1"/>
    <col min="7" max="7" width="15" style="1" customWidth="1"/>
    <col min="8" max="8" width="3" style="1" customWidth="1"/>
  </cols>
  <sheetData>
    <row r="1" ht="15" customHeight="1" x14ac:dyDescent="0.25"/>
    <row r="2" ht="22" customHeight="1" spans="4:7" x14ac:dyDescent="0.25">
      <c r="D2" s="2" t="s">
        <v>77</v>
      </c>
      <c r="E2" s="2"/>
      <c r="F2" s="2"/>
      <c r="G2" s="2"/>
    </row>
    <row r="3" ht="22" customHeight="1" spans="4:7" x14ac:dyDescent="0.25">
      <c r="D3" s="3" t="s">
        <v>78</v>
      </c>
      <c r="E3" s="3"/>
      <c r="F3" s="3"/>
      <c r="G3" s="3"/>
    </row>
    <row r="4" ht="15" customHeight="1" x14ac:dyDescent="0.25"/>
    <row r="5" ht="4" customHeight="1" spans="2:7" x14ac:dyDescent="0.25">
      <c r="B5" s="4"/>
      <c r="C5" s="4"/>
      <c r="D5" s="4"/>
      <c r="E5" s="4"/>
      <c r="F5" s="4"/>
      <c r="G5" s="4"/>
    </row>
    <row r="6" ht="15" customHeight="1" x14ac:dyDescent="0.25"/>
    <row r="7" ht="15" customHeight="1" spans="5:6" x14ac:dyDescent="0.25">
      <c r="E7" s="5"/>
      <c r="F7" s="6" t="s">
        <v>2</v>
      </c>
    </row>
    <row r="8" ht="15" customHeight="1" spans="5:6" x14ac:dyDescent="0.25">
      <c r="E8" s="7"/>
      <c r="F8" s="6" t="s">
        <v>3</v>
      </c>
    </row>
    <row r="10" ht="36" customHeight="1" spans="2:7" x14ac:dyDescent="0.25">
      <c r="B10" s="30" t="s">
        <v>79</v>
      </c>
      <c r="C10" s="31" t="s">
        <v>80</v>
      </c>
      <c r="D10" s="31" t="s">
        <v>81</v>
      </c>
      <c r="E10" s="31" t="s">
        <v>82</v>
      </c>
      <c r="F10" s="31" t="s">
        <v>83</v>
      </c>
      <c r="G10" s="31" t="s">
        <v>84</v>
      </c>
    </row>
    <row r="11" ht="18" customHeight="1" spans="2:7" x14ac:dyDescent="0.25">
      <c r="B11" s="32" t="s">
        <v>85</v>
      </c>
      <c r="C11" s="33">
        <v>32</v>
      </c>
      <c r="D11" s="34">
        <v>2080</v>
      </c>
      <c r="E11" s="34">
        <v>0</v>
      </c>
      <c r="F11" s="21">
        <f>IF(AND(C11="",E11=""),"",ROUND(1.5*C11*E11,2))</f>
        <v>0</v>
      </c>
      <c r="G11" s="21">
        <f>IF(AND(C11="",D11="",E11=""),"",ROUND(SUM(C11*D11,F11),2))</f>
        <v>66560</v>
      </c>
    </row>
    <row r="12" ht="18" customHeight="1" spans="2:7" x14ac:dyDescent="0.25">
      <c r="B12" s="32"/>
      <c r="C12" s="33"/>
      <c r="D12" s="34"/>
      <c r="E12" s="34"/>
      <c r="F12" s="35" t="str">
        <f>IF(AND(C12="",E12=""),"",ROUND(1.5*C12*E12,2))</f>
        <v/>
      </c>
      <c r="G12" s="35" t="str">
        <f>IF(AND(C12="",D12="",E12=""),"",ROUND(SUM(C12*D12,F12),2))</f>
        <v/>
      </c>
    </row>
    <row r="13" ht="18" customHeight="1" spans="2:7" x14ac:dyDescent="0.25">
      <c r="B13" s="32"/>
      <c r="C13" s="33"/>
      <c r="D13" s="34"/>
      <c r="E13" s="34"/>
      <c r="F13" s="21" t="str">
        <f>IF(AND(C13="",E13=""),"",ROUND(1.5*C13*E13,2))</f>
        <v/>
      </c>
      <c r="G13" s="21" t="str">
        <f>IF(AND(C13="",D13="",E13=""),"",ROUND(SUM(C13*D13,F13),2))</f>
        <v/>
      </c>
    </row>
    <row r="14" ht="18" customHeight="1" spans="2:7" x14ac:dyDescent="0.25">
      <c r="B14" s="32"/>
      <c r="C14" s="33"/>
      <c r="D14" s="34"/>
      <c r="E14" s="34"/>
      <c r="F14" s="35" t="str">
        <f>IF(AND(C14="",E14=""),"",ROUND(1.5*C14*E14,2))</f>
        <v/>
      </c>
      <c r="G14" s="35" t="str">
        <f>IF(AND(C14="",D14="",E14=""),"",ROUND(SUM(C14*D14,F14),2))</f>
        <v/>
      </c>
    </row>
    <row r="15" ht="18" customHeight="1" spans="2:7" x14ac:dyDescent="0.25">
      <c r="B15" s="32"/>
      <c r="C15" s="33"/>
      <c r="D15" s="34"/>
      <c r="E15" s="34"/>
      <c r="F15" s="21" t="str">
        <f>IF(AND(C15="",E15=""),"",ROUND(1.5*C15*E15,2))</f>
        <v/>
      </c>
      <c r="G15" s="21" t="str">
        <f>IF(AND(C15="",D15="",E15=""),"",ROUND(SUM(C15*D15,F15),2))</f>
        <v/>
      </c>
    </row>
    <row r="16" ht="18" customHeight="1" spans="2:7" x14ac:dyDescent="0.25">
      <c r="B16" s="32"/>
      <c r="C16" s="33"/>
      <c r="D16" s="34"/>
      <c r="E16" s="34"/>
      <c r="F16" s="35" t="str">
        <f>IF(AND(C16="",E16=""),"",ROUND(1.5*C16*E16,2))</f>
        <v/>
      </c>
      <c r="G16" s="35" t="str">
        <f>IF(AND(C16="",D16="",E16=""),"",ROUND(SUM(C16*D16,F16),2))</f>
        <v/>
      </c>
    </row>
    <row r="17" ht="18" customHeight="1" spans="2:7" x14ac:dyDescent="0.25">
      <c r="B17" s="32"/>
      <c r="C17" s="33"/>
      <c r="D17" s="34"/>
      <c r="E17" s="34"/>
      <c r="F17" s="21" t="str">
        <f>IF(AND(C17="",E17=""),"",ROUND(1.5*C17*E17,2))</f>
        <v/>
      </c>
      <c r="G17" s="21" t="str">
        <f>IF(AND(C17="",D17="",E17=""),"",ROUND(SUM(C17*D17,F17),2))</f>
        <v/>
      </c>
    </row>
    <row r="18" ht="18" customHeight="1" spans="2:7" x14ac:dyDescent="0.25">
      <c r="B18" s="32"/>
      <c r="C18" s="33"/>
      <c r="D18" s="34"/>
      <c r="E18" s="34"/>
      <c r="F18" s="35" t="str">
        <f>IF(AND(C18="",E18=""),"",ROUND(1.5*C18*E18,2))</f>
        <v/>
      </c>
      <c r="G18" s="35" t="str">
        <f>IF(AND(C18="",D18="",E18=""),"",ROUND(SUM(C18*D18,F18),2))</f>
        <v/>
      </c>
    </row>
    <row r="19" ht="18" customHeight="1" spans="2:7" x14ac:dyDescent="0.25">
      <c r="B19" s="32"/>
      <c r="C19" s="33"/>
      <c r="D19" s="34"/>
      <c r="E19" s="34"/>
      <c r="F19" s="21" t="str">
        <f>IF(AND(C19="",E19=""),"",ROUND(1.5*C19*E19,2))</f>
        <v/>
      </c>
      <c r="G19" s="21" t="str">
        <f>IF(AND(C19="",D19="",E19=""),"",ROUND(SUM(C19*D19,F19),2))</f>
        <v/>
      </c>
    </row>
    <row r="20" ht="18" customHeight="1" spans="2:7" x14ac:dyDescent="0.25">
      <c r="B20" s="32"/>
      <c r="C20" s="33"/>
      <c r="D20" s="34"/>
      <c r="E20" s="34"/>
      <c r="F20" s="35" t="str">
        <f>IF(AND(C20="",E20=""),"",ROUND(1.5*C20*E20,2))</f>
        <v/>
      </c>
      <c r="G20" s="35" t="str">
        <f>IF(AND(C20="",D20="",E20=""),"",ROUND(SUM(C20*D20,F20),2))</f>
        <v/>
      </c>
    </row>
    <row r="21" ht="18" customHeight="1" spans="2:7" x14ac:dyDescent="0.25">
      <c r="B21" s="32"/>
      <c r="C21" s="33"/>
      <c r="D21" s="34"/>
      <c r="E21" s="34"/>
      <c r="F21" s="21" t="str">
        <f>IF(AND(C21="",E21=""),"",ROUND(1.5*C21*E21,2))</f>
        <v/>
      </c>
      <c r="G21" s="21" t="str">
        <f>IF(AND(C21="",D21="",E21=""),"",ROUND(SUM(C21*D21,F21),2))</f>
        <v/>
      </c>
    </row>
    <row r="22" ht="18" customHeight="1" spans="2:7" x14ac:dyDescent="0.25">
      <c r="B22" s="32"/>
      <c r="C22" s="33"/>
      <c r="D22" s="34"/>
      <c r="E22" s="34"/>
      <c r="F22" s="35" t="str">
        <f>IF(AND(C22="",E22=""),"",ROUND(1.5*C22*E22,2))</f>
        <v/>
      </c>
      <c r="G22" s="35" t="str">
        <f>IF(AND(C22="",D22="",E22=""),"",ROUND(SUM(C22*D22,F22),2))</f>
        <v/>
      </c>
    </row>
    <row r="23" ht="15" customHeight="1" spans="2:7" x14ac:dyDescent="0.25">
      <c r="B23" s="22" t="s">
        <v>86</v>
      </c>
      <c r="C23" s="22"/>
      <c r="D23" s="36">
        <f>SUM(D11:D22)</f>
        <v>2080</v>
      </c>
      <c r="E23" s="36">
        <f>SUM(E11:E22)</f>
        <v>0</v>
      </c>
      <c r="F23" s="23">
        <f>ROUND(SUM(F11:F22),2)</f>
        <v>0</v>
      </c>
      <c r="G23" s="23">
        <f>ROUND(SUM(G11:G22),2)</f>
        <v>66560</v>
      </c>
    </row>
    <row r="25" ht="15" customHeight="1" spans="4:7" x14ac:dyDescent="0.25">
      <c r="D25" s="8" t="s">
        <v>87</v>
      </c>
      <c r="E25" s="8"/>
      <c r="F25" s="8"/>
      <c r="G25" s="8"/>
    </row>
    <row r="26" ht="15" customHeight="1" spans="4:7" x14ac:dyDescent="0.25">
      <c r="D26" s="9" t="s">
        <v>88</v>
      </c>
      <c r="E26" s="9"/>
      <c r="F26" s="9"/>
      <c r="G26" s="25">
        <f>IF(D23+E23&gt;0,D23+E23,"")</f>
        <v>2080</v>
      </c>
    </row>
    <row r="27" ht="15" customHeight="1" spans="4:7" x14ac:dyDescent="0.25">
      <c r="D27" s="9" t="s">
        <v>89</v>
      </c>
      <c r="E27" s="9"/>
      <c r="F27" s="9"/>
      <c r="G27" s="21">
        <f>IF(ISNUMBER(G26),ROUND(G23/G26,2),"")</f>
        <v>32</v>
      </c>
    </row>
    <row r="28" ht="15" customHeight="1" spans="4:7" x14ac:dyDescent="0.25">
      <c r="D28" s="9" t="s">
        <v>90</v>
      </c>
      <c r="E28" s="9"/>
      <c r="F28" s="9"/>
      <c r="G28" s="24">
        <f>'Labor burden'!C43</f>
        <v>0.08070673076923077</v>
      </c>
    </row>
    <row r="29" ht="15" customHeight="1" spans="4:7" x14ac:dyDescent="0.25">
      <c r="D29" s="9" t="s">
        <v>91</v>
      </c>
      <c r="E29" s="9"/>
      <c r="F29" s="9"/>
      <c r="G29" s="21">
        <f>IF(ISNUMBER(G28),ROUND(G23*G28,2),"")</f>
        <v>5371.84</v>
      </c>
    </row>
    <row r="30" ht="15" customHeight="1" spans="4:7" x14ac:dyDescent="0.25">
      <c r="D30" s="9" t="s">
        <v>59</v>
      </c>
      <c r="E30" s="9"/>
      <c r="F30" s="9"/>
      <c r="G30" s="21">
        <f>IF(AND(ISNUMBER(G26),ISNUMBER(G29)),ROUND((G23+G29)/G26,2),"")</f>
        <v>34.58</v>
      </c>
    </row>
    <row r="31" ht="15" customHeight="1" spans="4:7" x14ac:dyDescent="0.25">
      <c r="D31" s="9" t="s">
        <v>57</v>
      </c>
      <c r="E31" s="9"/>
      <c r="F31" s="9"/>
      <c r="G31" s="25">
        <f>IF(AND(ISNUMBER(G26),'Labor burden'!C12&gt;0),D23*'Labor burden'!C46/'Labor burden'!C12+E23,"")</f>
        <v>1800</v>
      </c>
    </row>
    <row r="32" ht="18" customHeight="1" spans="4:7" x14ac:dyDescent="0.25">
      <c r="D32" s="26" t="s">
        <v>61</v>
      </c>
      <c r="E32" s="26"/>
      <c r="F32" s="26"/>
      <c r="G32" s="27">
        <f>IF(AND(ISNUMBER(G31),G31&gt;0,ISNUMBER(G29)),ROUND((G23+G29)/G31,2),"")</f>
        <v>39.96</v>
      </c>
    </row>
    <row r="34" ht="15" customHeight="1" spans="2:7" x14ac:dyDescent="0.25">
      <c r="B34" s="8" t="s">
        <v>92</v>
      </c>
      <c r="C34" s="8"/>
      <c r="D34" s="8"/>
      <c r="E34" s="8"/>
      <c r="F34" s="8"/>
      <c r="G34" s="8"/>
    </row>
    <row r="35" ht="15" customHeight="1" spans="2:7" x14ac:dyDescent="0.25">
      <c r="B35" s="11" t="s">
        <v>93</v>
      </c>
      <c r="C35" s="11"/>
      <c r="D35" s="11"/>
      <c r="E35" s="11"/>
      <c r="F35" s="11"/>
      <c r="G35" s="11"/>
    </row>
    <row r="36" ht="15" customHeight="1" spans="2:7" x14ac:dyDescent="0.25">
      <c r="B36" s="11" t="s">
        <v>94</v>
      </c>
      <c r="C36" s="11"/>
      <c r="D36" s="11"/>
      <c r="E36" s="11"/>
      <c r="F36" s="11"/>
      <c r="G36" s="11"/>
    </row>
    <row r="37" ht="15" customHeight="1" spans="2:7" x14ac:dyDescent="0.25">
      <c r="B37" s="11" t="s">
        <v>95</v>
      </c>
      <c r="C37" s="11"/>
      <c r="D37" s="11"/>
      <c r="E37" s="11"/>
      <c r="F37" s="11"/>
      <c r="G37" s="11"/>
    </row>
    <row r="38" ht="15" customHeight="1" spans="2:7" x14ac:dyDescent="0.25">
      <c r="B38" s="11" t="s">
        <v>96</v>
      </c>
      <c r="C38" s="11"/>
      <c r="D38" s="11"/>
      <c r="E38" s="11"/>
      <c r="F38" s="11"/>
      <c r="G38" s="11"/>
    </row>
    <row r="39" ht="15" customHeight="1" spans="2:7" x14ac:dyDescent="0.25">
      <c r="B39" s="11" t="s">
        <v>97</v>
      </c>
      <c r="C39" s="11"/>
      <c r="D39" s="11"/>
      <c r="E39" s="11"/>
      <c r="F39" s="11"/>
      <c r="G39" s="11"/>
    </row>
    <row r="40" ht="15" customHeight="1" spans="2:7" x14ac:dyDescent="0.25">
      <c r="B40" s="11" t="s">
        <v>98</v>
      </c>
      <c r="C40" s="11"/>
      <c r="D40" s="11"/>
      <c r="E40" s="11"/>
      <c r="F40" s="11"/>
      <c r="G40" s="11"/>
    </row>
    <row r="41" ht="15" customHeight="1" spans="2:7" x14ac:dyDescent="0.25">
      <c r="B41" s="11" t="s">
        <v>99</v>
      </c>
      <c r="C41" s="11"/>
      <c r="D41" s="11"/>
      <c r="E41" s="11"/>
      <c r="F41" s="11"/>
      <c r="G41" s="11"/>
    </row>
    <row r="42" ht="15" customHeight="1" spans="2:7" x14ac:dyDescent="0.25">
      <c r="B42" s="11" t="s">
        <v>100</v>
      </c>
      <c r="C42" s="11"/>
      <c r="D42" s="11"/>
      <c r="E42" s="11"/>
      <c r="F42" s="11"/>
      <c r="G42" s="11"/>
    </row>
    <row r="44" ht="32" customHeight="1" spans="2:2" x14ac:dyDescent="0.25">
      <c r="B44" s="29" t="s">
        <v>76</v>
      </c>
    </row>
  </sheetData>
  <sheetProtection sheet="1" formatColumns="0" formatRows="0"/>
  <mergeCells count="20">
    <mergeCell ref="D2:G2"/>
    <mergeCell ref="D3:G3"/>
    <mergeCell ref="B23:C23"/>
    <mergeCell ref="D25:G25"/>
    <mergeCell ref="D26:F26"/>
    <mergeCell ref="D27:F27"/>
    <mergeCell ref="D28:F28"/>
    <mergeCell ref="D29:F29"/>
    <mergeCell ref="D30:F30"/>
    <mergeCell ref="D31:F31"/>
    <mergeCell ref="D32:F32"/>
    <mergeCell ref="B34:G34"/>
    <mergeCell ref="B35:G35"/>
    <mergeCell ref="B36:G36"/>
    <mergeCell ref="B37:G37"/>
    <mergeCell ref="B38:G38"/>
    <mergeCell ref="B39:G39"/>
    <mergeCell ref="B40:G40"/>
    <mergeCell ref="B41:G41"/>
    <mergeCell ref="B42:G42"/>
  </mergeCells>
  <dataValidations count="1">
    <dataValidation type="decimal" operator="greaterThanOrEqual" allowBlank="1" showInputMessage="1" prompt="Enter a number." showErrorMessage="1" error="Enter a number, 0 or more." sqref="C11:E22">
      <formula1>0</formula1>
    </dataValidation>
  </dataValidations>
  <hyperlinks>
    <hyperlink ref="B44" r:id="rId1"/>
  </hyperlinks>
  <pageMargins left="0.5" right="0.5" top="0.5" bottom="0.5" header="0.3" footer="0.3"/>
  <pageSetup paperSize="1" orientation="portrait" horizontalDpi="4294967295" verticalDpi="4294967295" scale="100" fitToWidth="1" fitToHeight="1"/>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63"/>
  <sheetViews>
    <sheetView workbookViewId="0" showGridLines="0">
      <pane ySplit="10" topLeftCell="A11" activePane="bottomLeft" state="frozen"/>
      <selection pane="bottomLeft"/>
    </sheetView>
  </sheetViews>
  <sheetFormatPr defaultRowHeight="15" outlineLevelRow="0" outlineLevelCol="0" x14ac:dyDescent="55"/>
  <cols>
    <col min="1" max="1" width="3" style="1" customWidth="1"/>
    <col min="2" max="2" width="7" style="1" customWidth="1"/>
    <col min="3" max="3" width="20" style="1" customWidth="1"/>
    <col min="4" max="4" width="24" style="1" customWidth="1"/>
    <col min="5" max="5" width="13" style="1" customWidth="1"/>
    <col min="6" max="6" width="60" style="1" customWidth="1"/>
    <col min="7" max="7" width="13" style="1" customWidth="1"/>
    <col min="8" max="8" width="3" style="1" customWidth="1"/>
  </cols>
  <sheetData>
    <row r="1" ht="15" customHeight="1" x14ac:dyDescent="0.25"/>
    <row r="2" ht="22" customHeight="1" spans="5:7" x14ac:dyDescent="0.25">
      <c r="E2" s="2" t="s">
        <v>101</v>
      </c>
      <c r="F2" s="2"/>
      <c r="G2" s="2"/>
    </row>
    <row r="3" ht="22" customHeight="1" spans="5:7" x14ac:dyDescent="0.25">
      <c r="E3" s="3" t="s">
        <v>102</v>
      </c>
      <c r="F3" s="3"/>
      <c r="G3" s="3"/>
    </row>
    <row r="4" ht="15" customHeight="1" x14ac:dyDescent="0.25"/>
    <row r="5" ht="4" customHeight="1" spans="2:7" x14ac:dyDescent="0.25">
      <c r="B5" s="4"/>
      <c r="C5" s="4"/>
      <c r="D5" s="4"/>
      <c r="E5" s="4"/>
      <c r="F5" s="4"/>
      <c r="G5" s="4"/>
    </row>
    <row r="6" ht="15" customHeight="1" x14ac:dyDescent="0.25"/>
    <row r="7" ht="15" customHeight="1" spans="2:7" x14ac:dyDescent="0.25">
      <c r="B7" s="11" t="s">
        <v>103</v>
      </c>
      <c r="C7" s="11"/>
      <c r="D7" s="11"/>
      <c r="E7" s="11"/>
      <c r="F7" s="11"/>
      <c r="G7" s="11"/>
    </row>
    <row r="8" ht="15" customHeight="1" spans="2:7" x14ac:dyDescent="0.25">
      <c r="B8" s="11" t="s">
        <v>104</v>
      </c>
      <c r="C8" s="11"/>
      <c r="D8" s="11"/>
      <c r="E8" s="11"/>
      <c r="F8" s="11"/>
      <c r="G8" s="11"/>
    </row>
    <row r="10" ht="46" customHeight="1" spans="2:7" x14ac:dyDescent="0.25">
      <c r="B10" s="30" t="s">
        <v>105</v>
      </c>
      <c r="C10" s="30" t="s">
        <v>106</v>
      </c>
      <c r="D10" s="31" t="s">
        <v>107</v>
      </c>
      <c r="E10" s="31" t="s">
        <v>108</v>
      </c>
      <c r="F10" s="30" t="s">
        <v>109</v>
      </c>
      <c r="G10" s="30" t="s">
        <v>110</v>
      </c>
    </row>
    <row r="11" ht="26" customHeight="1" spans="2:7" x14ac:dyDescent="0.25">
      <c r="B11" s="37" t="s">
        <v>111</v>
      </c>
      <c r="C11" s="37" t="s">
        <v>112</v>
      </c>
      <c r="D11" s="38">
        <v>0.027000000000000003</v>
      </c>
      <c r="E11" s="21">
        <v>8000</v>
      </c>
      <c r="F11" s="39" t="s">
        <v>113</v>
      </c>
      <c r="G11" s="37" t="s">
        <v>114</v>
      </c>
    </row>
    <row r="12" ht="26" customHeight="1" spans="2:7" x14ac:dyDescent="0.25">
      <c r="B12" s="40" t="s">
        <v>115</v>
      </c>
      <c r="C12" s="40" t="s">
        <v>116</v>
      </c>
      <c r="D12" s="41">
        <v>0.01</v>
      </c>
      <c r="E12" s="35">
        <v>54200</v>
      </c>
      <c r="F12" s="42" t="s">
        <v>117</v>
      </c>
      <c r="G12" s="40" t="s">
        <v>114</v>
      </c>
    </row>
    <row r="13" ht="26" customHeight="1" spans="2:7" x14ac:dyDescent="0.25">
      <c r="B13" s="37" t="s">
        <v>118</v>
      </c>
      <c r="C13" s="37" t="s">
        <v>119</v>
      </c>
      <c r="D13" s="38">
        <v>0.02</v>
      </c>
      <c r="E13" s="21">
        <v>8000</v>
      </c>
      <c r="F13" s="39" t="s">
        <v>113</v>
      </c>
      <c r="G13" s="37" t="s">
        <v>114</v>
      </c>
    </row>
    <row r="14" ht="26" customHeight="1" spans="2:7" x14ac:dyDescent="0.25">
      <c r="B14" s="40" t="s">
        <v>120</v>
      </c>
      <c r="C14" s="40" t="s">
        <v>121</v>
      </c>
      <c r="D14" s="41">
        <v>0.018000000000000002</v>
      </c>
      <c r="E14" s="35">
        <v>7000</v>
      </c>
      <c r="F14" s="42" t="s">
        <v>113</v>
      </c>
      <c r="G14" s="40" t="s">
        <v>114</v>
      </c>
    </row>
    <row r="15" ht="26" customHeight="1" spans="2:7" x14ac:dyDescent="0.25">
      <c r="B15" s="37" t="s">
        <v>122</v>
      </c>
      <c r="C15" s="37" t="s">
        <v>17</v>
      </c>
      <c r="D15" s="38">
        <v>0.034</v>
      </c>
      <c r="E15" s="21">
        <v>7000</v>
      </c>
      <c r="F15" s="39" t="s">
        <v>123</v>
      </c>
      <c r="G15" s="37" t="s">
        <v>114</v>
      </c>
    </row>
    <row r="16" ht="26" customHeight="1" spans="2:7" x14ac:dyDescent="0.25">
      <c r="B16" s="40" t="s">
        <v>124</v>
      </c>
      <c r="C16" s="40" t="s">
        <v>125</v>
      </c>
      <c r="D16" s="41">
        <v>0.0305</v>
      </c>
      <c r="E16" s="35">
        <v>30600</v>
      </c>
      <c r="F16" s="42" t="s">
        <v>126</v>
      </c>
      <c r="G16" s="40" t="s">
        <v>114</v>
      </c>
    </row>
    <row r="17" ht="26" customHeight="1" spans="2:7" x14ac:dyDescent="0.25">
      <c r="B17" s="37" t="s">
        <v>127</v>
      </c>
      <c r="C17" s="37" t="s">
        <v>128</v>
      </c>
      <c r="D17" s="38">
        <v>0.019</v>
      </c>
      <c r="E17" s="21">
        <v>27000</v>
      </c>
      <c r="F17" s="39" t="s">
        <v>129</v>
      </c>
      <c r="G17" s="37" t="s">
        <v>114</v>
      </c>
    </row>
    <row r="18" ht="26" customHeight="1" spans="2:7" x14ac:dyDescent="0.25">
      <c r="B18" s="40" t="s">
        <v>130</v>
      </c>
      <c r="C18" s="40" t="s">
        <v>131</v>
      </c>
      <c r="D18" s="41">
        <v>0.01</v>
      </c>
      <c r="E18" s="35">
        <v>14500</v>
      </c>
      <c r="F18" s="42" t="s">
        <v>132</v>
      </c>
      <c r="G18" s="40" t="s">
        <v>114</v>
      </c>
    </row>
    <row r="19" ht="26" customHeight="1" spans="2:7" x14ac:dyDescent="0.25">
      <c r="B19" s="37" t="s">
        <v>133</v>
      </c>
      <c r="C19" s="37" t="s">
        <v>134</v>
      </c>
      <c r="D19" s="38">
        <v>0.027000000000000003</v>
      </c>
      <c r="E19" s="21">
        <v>9000</v>
      </c>
      <c r="F19" s="39" t="s">
        <v>113</v>
      </c>
      <c r="G19" s="37" t="s">
        <v>114</v>
      </c>
    </row>
    <row r="20" ht="26" customHeight="1" spans="2:7" x14ac:dyDescent="0.25">
      <c r="B20" s="40" t="s">
        <v>135</v>
      </c>
      <c r="C20" s="40" t="s">
        <v>136</v>
      </c>
      <c r="D20" s="41">
        <v>0.027000000000000003</v>
      </c>
      <c r="E20" s="35">
        <v>7000</v>
      </c>
      <c r="F20" s="42" t="s">
        <v>137</v>
      </c>
      <c r="G20" s="40" t="s">
        <v>114</v>
      </c>
    </row>
    <row r="21" ht="26" customHeight="1" spans="2:7" x14ac:dyDescent="0.25">
      <c r="B21" s="37" t="s">
        <v>138</v>
      </c>
      <c r="C21" s="37" t="s">
        <v>139</v>
      </c>
      <c r="D21" s="38">
        <v>0.0264</v>
      </c>
      <c r="E21" s="21">
        <v>9500</v>
      </c>
      <c r="F21" s="39" t="s">
        <v>113</v>
      </c>
      <c r="G21" s="37" t="s">
        <v>114</v>
      </c>
    </row>
    <row r="22" ht="26" customHeight="1" spans="2:7" x14ac:dyDescent="0.25">
      <c r="B22" s="40" t="s">
        <v>140</v>
      </c>
      <c r="C22" s="40" t="s">
        <v>141</v>
      </c>
      <c r="D22" s="41">
        <v>0.024</v>
      </c>
      <c r="E22" s="35">
        <v>64500</v>
      </c>
      <c r="F22" s="42" t="s">
        <v>142</v>
      </c>
      <c r="G22" s="40" t="s">
        <v>114</v>
      </c>
    </row>
    <row r="23" ht="26" customHeight="1" spans="2:7" x14ac:dyDescent="0.25">
      <c r="B23" s="37" t="s">
        <v>143</v>
      </c>
      <c r="C23" s="37" t="s">
        <v>144</v>
      </c>
      <c r="D23" s="38">
        <v>0.01</v>
      </c>
      <c r="E23" s="21">
        <v>58300</v>
      </c>
      <c r="F23" s="39" t="s">
        <v>113</v>
      </c>
      <c r="G23" s="37" t="s">
        <v>114</v>
      </c>
    </row>
    <row r="24" ht="26" customHeight="1" spans="2:7" x14ac:dyDescent="0.25">
      <c r="B24" s="40" t="s">
        <v>145</v>
      </c>
      <c r="C24" s="40" t="s">
        <v>146</v>
      </c>
      <c r="D24" s="41">
        <v>0.0335</v>
      </c>
      <c r="E24" s="35">
        <v>14250</v>
      </c>
      <c r="F24" s="42" t="s">
        <v>147</v>
      </c>
      <c r="G24" s="40" t="s">
        <v>114</v>
      </c>
    </row>
    <row r="25" ht="26" customHeight="1" spans="2:7" x14ac:dyDescent="0.25">
      <c r="B25" s="37" t="s">
        <v>148</v>
      </c>
      <c r="C25" s="37" t="s">
        <v>149</v>
      </c>
      <c r="D25" s="38">
        <v>0.025</v>
      </c>
      <c r="E25" s="21">
        <v>9500</v>
      </c>
      <c r="F25" s="39" t="s">
        <v>150</v>
      </c>
      <c r="G25" s="37" t="s">
        <v>114</v>
      </c>
    </row>
    <row r="26" ht="26" customHeight="1" spans="2:7" x14ac:dyDescent="0.25">
      <c r="B26" s="40" t="s">
        <v>151</v>
      </c>
      <c r="C26" s="40" t="s">
        <v>152</v>
      </c>
      <c r="D26" s="41">
        <v>0.054000000000000006</v>
      </c>
      <c r="E26" s="35">
        <v>20400</v>
      </c>
      <c r="F26" s="42" t="s">
        <v>153</v>
      </c>
      <c r="G26" s="40" t="s">
        <v>114</v>
      </c>
    </row>
    <row r="27" ht="26" customHeight="1" spans="2:7" x14ac:dyDescent="0.25">
      <c r="B27" s="37" t="s">
        <v>154</v>
      </c>
      <c r="C27" s="37" t="s">
        <v>155</v>
      </c>
      <c r="D27" s="38">
        <v>0.0555</v>
      </c>
      <c r="E27" s="21">
        <v>15100</v>
      </c>
      <c r="F27" s="39" t="s">
        <v>113</v>
      </c>
      <c r="G27" s="37" t="s">
        <v>114</v>
      </c>
    </row>
    <row r="28" ht="26" customHeight="1" spans="2:7" x14ac:dyDescent="0.25">
      <c r="B28" s="40" t="s">
        <v>156</v>
      </c>
      <c r="C28" s="40" t="s">
        <v>157</v>
      </c>
      <c r="D28" s="41" t="s">
        <v>158</v>
      </c>
      <c r="E28" s="35" t="s">
        <v>158</v>
      </c>
      <c r="F28" s="42" t="s">
        <v>158</v>
      </c>
      <c r="G28" s="40" t="s">
        <v>158</v>
      </c>
    </row>
    <row r="29" ht="26" customHeight="1" spans="2:7" x14ac:dyDescent="0.25">
      <c r="B29" s="37" t="s">
        <v>159</v>
      </c>
      <c r="C29" s="37" t="s">
        <v>160</v>
      </c>
      <c r="D29" s="38" t="s">
        <v>158</v>
      </c>
      <c r="E29" s="21" t="s">
        <v>158</v>
      </c>
      <c r="F29" s="39" t="s">
        <v>158</v>
      </c>
      <c r="G29" s="37" t="s">
        <v>158</v>
      </c>
    </row>
    <row r="30" ht="26" customHeight="1" spans="2:7" x14ac:dyDescent="0.25">
      <c r="B30" s="40" t="s">
        <v>161</v>
      </c>
      <c r="C30" s="40" t="s">
        <v>162</v>
      </c>
      <c r="D30" s="41">
        <v>0.0223</v>
      </c>
      <c r="E30" s="35">
        <v>12000</v>
      </c>
      <c r="F30" s="42" t="s">
        <v>163</v>
      </c>
      <c r="G30" s="40" t="s">
        <v>114</v>
      </c>
    </row>
    <row r="31" ht="26" customHeight="1" spans="2:7" x14ac:dyDescent="0.25">
      <c r="B31" s="37" t="s">
        <v>164</v>
      </c>
      <c r="C31" s="37" t="s">
        <v>165</v>
      </c>
      <c r="D31" s="38">
        <v>0.026000000000000002</v>
      </c>
      <c r="E31" s="21">
        <v>8500</v>
      </c>
      <c r="F31" s="39" t="s">
        <v>166</v>
      </c>
      <c r="G31" s="37" t="s">
        <v>114</v>
      </c>
    </row>
    <row r="32" ht="26" customHeight="1" spans="2:7" x14ac:dyDescent="0.25">
      <c r="B32" s="40" t="s">
        <v>167</v>
      </c>
      <c r="C32" s="40" t="s">
        <v>168</v>
      </c>
      <c r="D32" s="41">
        <v>0.0242</v>
      </c>
      <c r="E32" s="35">
        <v>15000</v>
      </c>
      <c r="F32" s="42" t="s">
        <v>113</v>
      </c>
      <c r="G32" s="40" t="s">
        <v>114</v>
      </c>
    </row>
    <row r="33" ht="26" customHeight="1" spans="2:7" x14ac:dyDescent="0.25">
      <c r="B33" s="37" t="s">
        <v>169</v>
      </c>
      <c r="C33" s="37" t="s">
        <v>170</v>
      </c>
      <c r="D33" s="38">
        <v>0.027000000000000003</v>
      </c>
      <c r="E33" s="21">
        <v>9000</v>
      </c>
      <c r="F33" s="39" t="s">
        <v>113</v>
      </c>
      <c r="G33" s="37" t="s">
        <v>114</v>
      </c>
    </row>
    <row r="34" ht="26" customHeight="1" spans="2:7" x14ac:dyDescent="0.25">
      <c r="B34" s="40" t="s">
        <v>171</v>
      </c>
      <c r="C34" s="40" t="s">
        <v>172</v>
      </c>
      <c r="D34" s="41" t="s">
        <v>158</v>
      </c>
      <c r="E34" s="35">
        <v>44000</v>
      </c>
      <c r="F34" s="42" t="s">
        <v>173</v>
      </c>
      <c r="G34" s="40" t="s">
        <v>114</v>
      </c>
    </row>
    <row r="35" ht="26" customHeight="1" spans="2:7" x14ac:dyDescent="0.25">
      <c r="B35" s="37" t="s">
        <v>174</v>
      </c>
      <c r="C35" s="37" t="s">
        <v>175</v>
      </c>
      <c r="D35" s="38">
        <v>0.01</v>
      </c>
      <c r="E35" s="21">
        <v>14000</v>
      </c>
      <c r="F35" s="39" t="s">
        <v>176</v>
      </c>
      <c r="G35" s="37" t="s">
        <v>114</v>
      </c>
    </row>
    <row r="36" ht="26" customHeight="1" spans="2:7" x14ac:dyDescent="0.25">
      <c r="B36" s="40" t="s">
        <v>177</v>
      </c>
      <c r="C36" s="40" t="s">
        <v>178</v>
      </c>
      <c r="D36" s="41">
        <v>0.02376</v>
      </c>
      <c r="E36" s="35">
        <v>9000</v>
      </c>
      <c r="F36" s="42" t="s">
        <v>179</v>
      </c>
      <c r="G36" s="40" t="s">
        <v>114</v>
      </c>
    </row>
    <row r="37" ht="26" customHeight="1" spans="2:7" x14ac:dyDescent="0.25">
      <c r="B37" s="37" t="s">
        <v>180</v>
      </c>
      <c r="C37" s="37" t="s">
        <v>181</v>
      </c>
      <c r="D37" s="38" t="s">
        <v>158</v>
      </c>
      <c r="E37" s="21" t="s">
        <v>158</v>
      </c>
      <c r="F37" s="39" t="s">
        <v>158</v>
      </c>
      <c r="G37" s="37" t="s">
        <v>158</v>
      </c>
    </row>
    <row r="38" ht="26" customHeight="1" spans="2:7" x14ac:dyDescent="0.25">
      <c r="B38" s="40" t="s">
        <v>182</v>
      </c>
      <c r="C38" s="40" t="s">
        <v>183</v>
      </c>
      <c r="D38" s="41">
        <v>0.0125</v>
      </c>
      <c r="E38" s="35">
        <v>9000</v>
      </c>
      <c r="F38" s="42" t="s">
        <v>113</v>
      </c>
      <c r="G38" s="40" t="s">
        <v>114</v>
      </c>
    </row>
    <row r="39" ht="26" customHeight="1" spans="2:7" x14ac:dyDescent="0.25">
      <c r="B39" s="37" t="s">
        <v>184</v>
      </c>
      <c r="C39" s="37" t="s">
        <v>185</v>
      </c>
      <c r="D39" s="38">
        <v>0.029500000000000002</v>
      </c>
      <c r="E39" s="21">
        <v>43700</v>
      </c>
      <c r="F39" s="39" t="s">
        <v>113</v>
      </c>
      <c r="G39" s="37" t="s">
        <v>114</v>
      </c>
    </row>
    <row r="40" ht="26" customHeight="1" spans="2:7" x14ac:dyDescent="0.25">
      <c r="B40" s="40" t="s">
        <v>186</v>
      </c>
      <c r="C40" s="40" t="s">
        <v>187</v>
      </c>
      <c r="D40" s="41">
        <v>0.027000000000000003</v>
      </c>
      <c r="E40" s="35">
        <v>14000</v>
      </c>
      <c r="F40" s="42" t="s">
        <v>113</v>
      </c>
      <c r="G40" s="40" t="s">
        <v>114</v>
      </c>
    </row>
    <row r="41" ht="26" customHeight="1" spans="2:7" x14ac:dyDescent="0.25">
      <c r="B41" s="37" t="s">
        <v>188</v>
      </c>
      <c r="C41" s="37" t="s">
        <v>189</v>
      </c>
      <c r="D41" s="38">
        <v>0.026825</v>
      </c>
      <c r="E41" s="21">
        <v>44800</v>
      </c>
      <c r="F41" s="39" t="s">
        <v>190</v>
      </c>
      <c r="G41" s="37" t="s">
        <v>114</v>
      </c>
    </row>
    <row r="42" ht="26" customHeight="1" spans="2:7" x14ac:dyDescent="0.25">
      <c r="B42" s="40" t="s">
        <v>191</v>
      </c>
      <c r="C42" s="40" t="s">
        <v>192</v>
      </c>
      <c r="D42" s="41" t="s">
        <v>158</v>
      </c>
      <c r="E42" s="35" t="s">
        <v>158</v>
      </c>
      <c r="F42" s="42" t="s">
        <v>158</v>
      </c>
      <c r="G42" s="40" t="s">
        <v>158</v>
      </c>
    </row>
    <row r="43" ht="26" customHeight="1" spans="2:7" x14ac:dyDescent="0.25">
      <c r="B43" s="37" t="s">
        <v>193</v>
      </c>
      <c r="C43" s="37" t="s">
        <v>194</v>
      </c>
      <c r="D43" s="38">
        <v>0.04025</v>
      </c>
      <c r="E43" s="21">
        <v>17600</v>
      </c>
      <c r="F43" s="39" t="s">
        <v>195</v>
      </c>
      <c r="G43" s="37" t="s">
        <v>114</v>
      </c>
    </row>
    <row r="44" ht="26" customHeight="1" spans="2:7" x14ac:dyDescent="0.25">
      <c r="B44" s="40" t="s">
        <v>196</v>
      </c>
      <c r="C44" s="40" t="s">
        <v>197</v>
      </c>
      <c r="D44" s="41">
        <v>0.01</v>
      </c>
      <c r="E44" s="35">
        <v>34200</v>
      </c>
      <c r="F44" s="42" t="s">
        <v>198</v>
      </c>
      <c r="G44" s="40" t="s">
        <v>114</v>
      </c>
    </row>
    <row r="45" ht="26" customHeight="1" spans="2:7" x14ac:dyDescent="0.25">
      <c r="B45" s="37" t="s">
        <v>199</v>
      </c>
      <c r="C45" s="37" t="s">
        <v>200</v>
      </c>
      <c r="D45" s="38" t="s">
        <v>158</v>
      </c>
      <c r="E45" s="21" t="s">
        <v>158</v>
      </c>
      <c r="F45" s="39" t="s">
        <v>158</v>
      </c>
      <c r="G45" s="37" t="s">
        <v>158</v>
      </c>
    </row>
    <row r="46" ht="26" customHeight="1" spans="2:7" x14ac:dyDescent="0.25">
      <c r="B46" s="40" t="s">
        <v>201</v>
      </c>
      <c r="C46" s="40" t="s">
        <v>202</v>
      </c>
      <c r="D46" s="41">
        <v>0.057</v>
      </c>
      <c r="E46" s="35">
        <v>9000</v>
      </c>
      <c r="F46" s="42" t="s">
        <v>203</v>
      </c>
      <c r="G46" s="40" t="s">
        <v>114</v>
      </c>
    </row>
    <row r="47" ht="26" customHeight="1" spans="2:7" x14ac:dyDescent="0.25">
      <c r="B47" s="37" t="s">
        <v>204</v>
      </c>
      <c r="C47" s="37" t="s">
        <v>205</v>
      </c>
      <c r="D47" s="38">
        <v>0.015</v>
      </c>
      <c r="E47" s="21">
        <v>25000</v>
      </c>
      <c r="F47" s="39" t="s">
        <v>206</v>
      </c>
      <c r="G47" s="37" t="s">
        <v>114</v>
      </c>
    </row>
    <row r="48" ht="26" customHeight="1" spans="2:7" x14ac:dyDescent="0.25">
      <c r="B48" s="40" t="s">
        <v>207</v>
      </c>
      <c r="C48" s="40" t="s">
        <v>208</v>
      </c>
      <c r="D48" s="41">
        <v>0.024</v>
      </c>
      <c r="E48" s="35">
        <v>56700</v>
      </c>
      <c r="F48" s="42" t="s">
        <v>209</v>
      </c>
      <c r="G48" s="40" t="s">
        <v>114</v>
      </c>
    </row>
    <row r="49" ht="26" customHeight="1" spans="2:7" x14ac:dyDescent="0.25">
      <c r="B49" s="37" t="s">
        <v>210</v>
      </c>
      <c r="C49" s="37" t="s">
        <v>211</v>
      </c>
      <c r="D49" s="38">
        <v>0.10592399999999999</v>
      </c>
      <c r="E49" s="21">
        <v>10000</v>
      </c>
      <c r="F49" s="39" t="s">
        <v>212</v>
      </c>
      <c r="G49" s="37" t="s">
        <v>114</v>
      </c>
    </row>
    <row r="50" ht="26" customHeight="1" spans="2:7" x14ac:dyDescent="0.25">
      <c r="B50" s="40" t="s">
        <v>213</v>
      </c>
      <c r="C50" s="40" t="s">
        <v>214</v>
      </c>
      <c r="D50" s="41">
        <v>0.01</v>
      </c>
      <c r="E50" s="35">
        <v>30800</v>
      </c>
      <c r="F50" s="42" t="s">
        <v>113</v>
      </c>
      <c r="G50" s="40" t="s">
        <v>114</v>
      </c>
    </row>
    <row r="51" ht="26" customHeight="1" spans="2:7" x14ac:dyDescent="0.25">
      <c r="B51" s="37" t="s">
        <v>215</v>
      </c>
      <c r="C51" s="37" t="s">
        <v>216</v>
      </c>
      <c r="D51" s="38">
        <v>0.01</v>
      </c>
      <c r="E51" s="21">
        <v>14000</v>
      </c>
      <c r="F51" s="39" t="s">
        <v>113</v>
      </c>
      <c r="G51" s="37" t="s">
        <v>114</v>
      </c>
    </row>
    <row r="52" ht="26" customHeight="1" spans="2:7" x14ac:dyDescent="0.25">
      <c r="B52" s="40" t="s">
        <v>217</v>
      </c>
      <c r="C52" s="40" t="s">
        <v>218</v>
      </c>
      <c r="D52" s="41">
        <v>0.012</v>
      </c>
      <c r="E52" s="35">
        <v>15000</v>
      </c>
      <c r="F52" s="42" t="s">
        <v>113</v>
      </c>
      <c r="G52" s="40" t="s">
        <v>114</v>
      </c>
    </row>
    <row r="53" ht="26" customHeight="1" spans="2:7" x14ac:dyDescent="0.25">
      <c r="B53" s="37" t="s">
        <v>219</v>
      </c>
      <c r="C53" s="37" t="s">
        <v>220</v>
      </c>
      <c r="D53" s="38">
        <v>0.027000000000000003</v>
      </c>
      <c r="E53" s="21">
        <v>7000</v>
      </c>
      <c r="F53" s="39" t="s">
        <v>221</v>
      </c>
      <c r="G53" s="37" t="s">
        <v>114</v>
      </c>
    </row>
    <row r="54" ht="26" customHeight="1" spans="2:7" x14ac:dyDescent="0.25">
      <c r="B54" s="40" t="s">
        <v>222</v>
      </c>
      <c r="C54" s="40" t="s">
        <v>223</v>
      </c>
      <c r="D54" s="41">
        <v>0.027000000000000003</v>
      </c>
      <c r="E54" s="35">
        <v>9000</v>
      </c>
      <c r="F54" s="42" t="s">
        <v>113</v>
      </c>
      <c r="G54" s="40" t="s">
        <v>114</v>
      </c>
    </row>
    <row r="55" ht="26" customHeight="1" spans="2:7" x14ac:dyDescent="0.25">
      <c r="B55" s="37" t="s">
        <v>224</v>
      </c>
      <c r="C55" s="37" t="s">
        <v>225</v>
      </c>
      <c r="D55" s="38" t="s">
        <v>158</v>
      </c>
      <c r="E55" s="21" t="s">
        <v>158</v>
      </c>
      <c r="F55" s="39" t="s">
        <v>158</v>
      </c>
      <c r="G55" s="37" t="s">
        <v>158</v>
      </c>
    </row>
    <row r="56" ht="26" customHeight="1" spans="2:7" x14ac:dyDescent="0.25">
      <c r="B56" s="40" t="s">
        <v>226</v>
      </c>
      <c r="C56" s="40" t="s">
        <v>227</v>
      </c>
      <c r="D56" s="41">
        <v>0.01</v>
      </c>
      <c r="E56" s="35">
        <v>15400</v>
      </c>
      <c r="F56" s="42" t="s">
        <v>228</v>
      </c>
      <c r="G56" s="40" t="s">
        <v>114</v>
      </c>
    </row>
    <row r="57" ht="26" customHeight="1" spans="2:7" x14ac:dyDescent="0.25">
      <c r="B57" s="37" t="s">
        <v>229</v>
      </c>
      <c r="C57" s="37" t="s">
        <v>230</v>
      </c>
      <c r="D57" s="38">
        <v>0.025</v>
      </c>
      <c r="E57" s="21">
        <v>8000</v>
      </c>
      <c r="F57" s="39" t="s">
        <v>113</v>
      </c>
      <c r="G57" s="37" t="s">
        <v>114</v>
      </c>
    </row>
    <row r="58" ht="26" customHeight="1" spans="2:7" x14ac:dyDescent="0.25">
      <c r="B58" s="40" t="s">
        <v>231</v>
      </c>
      <c r="C58" s="40" t="s">
        <v>232</v>
      </c>
      <c r="D58" s="41" t="s">
        <v>158</v>
      </c>
      <c r="E58" s="35">
        <v>78200</v>
      </c>
      <c r="F58" s="42" t="s">
        <v>233</v>
      </c>
      <c r="G58" s="40" t="s">
        <v>114</v>
      </c>
    </row>
    <row r="59" ht="26" customHeight="1" spans="2:7" x14ac:dyDescent="0.25">
      <c r="B59" s="37" t="s">
        <v>234</v>
      </c>
      <c r="C59" s="37" t="s">
        <v>235</v>
      </c>
      <c r="D59" s="38">
        <v>0.027000000000000003</v>
      </c>
      <c r="E59" s="21">
        <v>9500</v>
      </c>
      <c r="F59" s="39" t="s">
        <v>113</v>
      </c>
      <c r="G59" s="37" t="s">
        <v>114</v>
      </c>
    </row>
    <row r="60" ht="26" customHeight="1" spans="2:7" x14ac:dyDescent="0.25">
      <c r="B60" s="40" t="s">
        <v>236</v>
      </c>
      <c r="C60" s="40" t="s">
        <v>237</v>
      </c>
      <c r="D60" s="41">
        <v>0.025</v>
      </c>
      <c r="E60" s="35">
        <v>14000</v>
      </c>
      <c r="F60" s="42" t="s">
        <v>238</v>
      </c>
      <c r="G60" s="40" t="s">
        <v>114</v>
      </c>
    </row>
    <row r="61" ht="26" customHeight="1" spans="2:7" x14ac:dyDescent="0.25">
      <c r="B61" s="37" t="s">
        <v>239</v>
      </c>
      <c r="C61" s="37" t="s">
        <v>240</v>
      </c>
      <c r="D61" s="38" t="s">
        <v>158</v>
      </c>
      <c r="E61" s="21">
        <v>33800</v>
      </c>
      <c r="F61" s="39" t="s">
        <v>241</v>
      </c>
      <c r="G61" s="37" t="s">
        <v>114</v>
      </c>
    </row>
    <row r="63" ht="32" customHeight="1" spans="2:2" x14ac:dyDescent="0.25">
      <c r="B63" s="29" t="s">
        <v>76</v>
      </c>
    </row>
  </sheetData>
  <sheetProtection sheet="1" formatColumns="0" formatRows="0"/>
  <mergeCells count="4">
    <mergeCell ref="E2:G2"/>
    <mergeCell ref="E3:G3"/>
    <mergeCell ref="B7:G7"/>
    <mergeCell ref="B8:G8"/>
  </mergeCells>
  <hyperlinks>
    <hyperlink ref="B63" r:id="rId1"/>
  </hyperlinks>
  <pageMargins left="0.5" right="0.5" top="0.5" bottom="0.5" header="0.3" footer="0.3"/>
  <pageSetup paperSize="1" orientation="landscape" horizontalDpi="4294967295" verticalDpi="4294967295" scale="100" fitToWidth="1" fitToHeight="3"/>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5"/>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242</v>
      </c>
      <c r="D2" s="2"/>
    </row>
    <row r="3" ht="22" customHeight="1" spans="3:4" x14ac:dyDescent="0.25">
      <c r="C3" s="3" t="s">
        <v>243</v>
      </c>
      <c r="D3" s="3"/>
    </row>
    <row r="4" ht="15" customHeight="1" x14ac:dyDescent="0.25"/>
    <row r="5" ht="4" customHeight="1" spans="2:4" x14ac:dyDescent="0.25">
      <c r="B5" s="4"/>
      <c r="C5" s="4"/>
      <c r="D5" s="4"/>
    </row>
    <row r="6" ht="15" customHeight="1" x14ac:dyDescent="0.25"/>
    <row r="7" ht="24" customHeight="1" spans="2:4" x14ac:dyDescent="0.25">
      <c r="B7" s="43" t="s">
        <v>244</v>
      </c>
      <c r="C7" s="43"/>
      <c r="D7" s="43"/>
    </row>
    <row r="8" ht="43" customHeight="1" spans="2:4" x14ac:dyDescent="0.25">
      <c r="B8" s="44" t="s">
        <v>245</v>
      </c>
      <c r="C8" s="44"/>
      <c r="D8" s="44"/>
    </row>
    <row r="10" ht="15" customHeight="1" spans="2:4" x14ac:dyDescent="0.25">
      <c r="B10" s="8" t="s">
        <v>246</v>
      </c>
      <c r="C10" s="8"/>
      <c r="D10" s="8"/>
    </row>
    <row r="11" ht="69" customHeight="1" spans="2:4" x14ac:dyDescent="0.25">
      <c r="B11" s="45" t="s">
        <v>247</v>
      </c>
      <c r="C11" s="44" t="s">
        <v>248</v>
      </c>
      <c r="D11" s="44"/>
    </row>
    <row r="12" ht="30" customHeight="1" spans="2:4" x14ac:dyDescent="0.25">
      <c r="B12" s="45" t="s">
        <v>249</v>
      </c>
      <c r="C12" s="44" t="s">
        <v>250</v>
      </c>
      <c r="D12" s="44"/>
    </row>
    <row r="13" ht="43" customHeight="1" spans="2:4" x14ac:dyDescent="0.25">
      <c r="B13" s="45" t="s">
        <v>251</v>
      </c>
      <c r="C13" s="44" t="s">
        <v>252</v>
      </c>
      <c r="D13" s="44"/>
    </row>
    <row r="14" ht="69" customHeight="1" spans="2:4" x14ac:dyDescent="0.25">
      <c r="B14" s="45" t="s">
        <v>253</v>
      </c>
      <c r="C14" s="44" t="s">
        <v>254</v>
      </c>
      <c r="D14" s="44"/>
    </row>
    <row r="15" ht="17" customHeight="1" spans="2:4" x14ac:dyDescent="0.25">
      <c r="B15" s="45" t="s">
        <v>255</v>
      </c>
      <c r="C15" s="44" t="s">
        <v>256</v>
      </c>
      <c r="D15" s="44"/>
    </row>
    <row r="16" ht="30" customHeight="1" spans="2:4" x14ac:dyDescent="0.25">
      <c r="B16" s="45" t="s">
        <v>257</v>
      </c>
      <c r="C16" s="44" t="s">
        <v>258</v>
      </c>
      <c r="D16" s="44"/>
    </row>
    <row r="18" ht="15" customHeight="1" spans="2:4" x14ac:dyDescent="0.25">
      <c r="B18" s="8" t="s">
        <v>259</v>
      </c>
      <c r="C18" s="8"/>
      <c r="D18" s="8"/>
    </row>
    <row r="19" ht="17" customHeight="1" spans="2:3" x14ac:dyDescent="0.25">
      <c r="B19" s="28" t="s">
        <v>260</v>
      </c>
      <c r="C19" s="46" t="s">
        <v>244</v>
      </c>
    </row>
    <row r="20" ht="17" customHeight="1" spans="2:3" x14ac:dyDescent="0.25">
      <c r="B20" s="28" t="s">
        <v>261</v>
      </c>
      <c r="C20" s="46" t="s">
        <v>262</v>
      </c>
    </row>
    <row r="21" ht="17" customHeight="1" spans="2:3" x14ac:dyDescent="0.25">
      <c r="B21" s="28" t="s">
        <v>263</v>
      </c>
      <c r="C21" s="46" t="s">
        <v>264</v>
      </c>
    </row>
    <row r="22" ht="17" customHeight="1" spans="2:3" x14ac:dyDescent="0.25">
      <c r="B22" s="28" t="s">
        <v>265</v>
      </c>
      <c r="C22" s="46" t="s">
        <v>266</v>
      </c>
    </row>
    <row r="23" ht="17" customHeight="1" spans="2:3" x14ac:dyDescent="0.25">
      <c r="B23" s="28" t="s">
        <v>267</v>
      </c>
      <c r="C23" s="46" t="s">
        <v>268</v>
      </c>
    </row>
    <row r="24" ht="17" customHeight="1" spans="3:3" x14ac:dyDescent="0.25">
      <c r="C24" s="46" t="s">
        <v>269</v>
      </c>
    </row>
    <row r="25" ht="17" customHeight="1" spans="3:3" x14ac:dyDescent="0.25">
      <c r="C25" s="46" t="s">
        <v>270</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Labor burden</vt:lpstr>
      <vt:lpstr>Crew</vt:lpstr>
      <vt:lpstr>State rates</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Labor Burden Spreadsheet (Excel)</dc:title>
  <dc:subject>The employer taxes, insurance and benefits on a wage, with a state-by-state lookup of new-employer unemployment rates and wage bases, and a twelve-worker crew sheet with overtime at 1.5 times the wage, rolled up to a blended wage and the true cost of a productive hour.</dc:subject>
  <dc:description>Free template from https://framingandfigures.com/templates/labor-burden-spreadsheet/</dc:description>
  <cp:keywords>labor burden; labor burden calculator; labor burden calculation; labor burden rate; labor burden rate calculator; labor burden calculator excel;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