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easurements" state="visible" r:id="rId4"/>
    <sheet sheetId="2" name="Materials" state="visible" r:id="rId5"/>
    <sheet sheetId="3" name="Labor and job" state="visible" r:id="rId6"/>
    <sheet sheetId="4" name="Quote" state="visible" r:id="rId7"/>
    <sheet sheetId="5" name="About this template" state="visible" r:id="rId8"/>
  </sheets>
  <definedNames>
    <definedName name="_xlnm.Print_Area" localSheetId="0">'Measurements'!$A$1:$I$44</definedName>
    <definedName name="_xlnm.Print_Titles" localSheetId="0">'Measurements'!$14:$14</definedName>
    <definedName name="_xlnm.Print_Area" localSheetId="1">'Materials'!$A$1:$I$26</definedName>
    <definedName name="_xlnm.Print_Titles" localSheetId="1">'Materials'!$11:$11</definedName>
    <definedName name="_xlnm.Print_Area" localSheetId="2">'Labor and job'!$A$1:$E$46</definedName>
    <definedName name="_xlnm.Print_Titles" localSheetId="2">'Labor and job'!$1:$6</definedName>
    <definedName name="_xlnm.Print_Area" localSheetId="3">'Quote'!$A$1:$F$38</definedName>
    <definedName name="_xlnm.Print_Titles" localSheetId="3">'Quote'!$1:$9</definedName>
    <definedName name="_xlnm.Print_Area" localSheetId="4">'About this template'!$A$1:$E$27</definedName>
  </definedNames>
  <calcPr calcId="171027" fullCalcOnLoad="1"/>
</workbook>
</file>

<file path=xl/sharedStrings.xml><?xml version="1.0" encoding="utf-8"?>
<sst xmlns="http://schemas.openxmlformats.org/spreadsheetml/2006/main" count="204" uniqueCount="177">
  <si>
    <t>ROOFING ESTIMATE</t>
  </si>
  <si>
    <t>Sections, squares and materials from your own measurements</t>
  </si>
  <si>
    <t>PROJECT</t>
  </si>
  <si>
    <t>Pale yellow cells are yours to fill in</t>
  </si>
  <si>
    <t>CLIENT</t>
  </si>
  <si>
    <t>All other cells are locked</t>
  </si>
  <si>
    <t>ESTIMATE NO.</t>
  </si>
  <si>
    <t>DATE</t>
  </si>
  <si>
    <t>PREPARED BY</t>
  </si>
  <si>
    <t>ROOF SECTIONS</t>
  </si>
  <si>
    <t>SECTION</t>
  </si>
  <si>
    <t>LENGTH (FT)</t>
  </si>
  <si>
    <t>WIDTH (FT)</t>
  </si>
  <si>
    <t>PITCH (RISE PER 12)</t>
  </si>
  <si>
    <t>PLAN AREA (SQ FT)</t>
  </si>
  <si>
    <t>PITCH FACTOR</t>
  </si>
  <si>
    <t>ROOF AREA (SQ FT)</t>
  </si>
  <si>
    <t>Example: main roof</t>
  </si>
  <si>
    <t>Example: garage</t>
  </si>
  <si>
    <t>Measure each length and width level, as on a plan. The pitch factor, √(1 + (rise ÷ 12)²), is geometry: it turns plan area into roof area.</t>
  </si>
  <si>
    <t>ROOF AREA AND SQUARES</t>
  </si>
  <si>
    <t>Roof area (sq ft)</t>
  </si>
  <si>
    <t>The Roof area column added up</t>
  </si>
  <si>
    <t>Waste allowance</t>
  </si>
  <si>
    <t>Example: use your own allowance</t>
  </si>
  <si>
    <t>Area with waste (sq ft)</t>
  </si>
  <si>
    <t>Roof area × (1 + waste allowance)</t>
  </si>
  <si>
    <t>Roof squares</t>
  </si>
  <si>
    <t>Roof area ÷ 100: a square is 100 sq ft of roof</t>
  </si>
  <si>
    <t>Squares with waste</t>
  </si>
  <si>
    <t>Area with waste ÷ 100: what the shingles and nails are figured on</t>
  </si>
  <si>
    <t>LINEAR MEASUREMENTS</t>
  </si>
  <si>
    <t>Eaves (ft)</t>
  </si>
  <si>
    <t>Example: use your own measurement</t>
  </si>
  <si>
    <t>Rakes (ft)</t>
  </si>
  <si>
    <t>Ridges and hips (ft)</t>
  </si>
  <si>
    <t>Valleys (ft)</t>
  </si>
  <si>
    <t>Eaves with ice and water barrier (ft)</t>
  </si>
  <si>
    <t>Free template from Framing &amp; Figures · framingandfigures.com/templates/</t>
  </si>
  <si>
    <t>MATERIALS</t>
  </si>
  <si>
    <t>Quantities from your measurements and the coverage of the products you use</t>
  </si>
  <si>
    <t>QUANTITIES AND COSTS</t>
  </si>
  <si>
    <t>ITEM</t>
  </si>
  <si>
    <t>QUANTITY</t>
  </si>
  <si>
    <t>UNIT</t>
  </si>
  <si>
    <t>COVERAGE</t>
  </si>
  <si>
    <t>UNIT COST</t>
  </si>
  <si>
    <t>AMOUNT</t>
  </si>
  <si>
    <t>NOTE</t>
  </si>
  <si>
    <t>Shingles</t>
  </si>
  <si>
    <t>bundles</t>
  </si>
  <si>
    <t>Squares with waste × bundles per square. Example: 3 bundles per square; use your product's figure.</t>
  </si>
  <si>
    <t>Underlayment</t>
  </si>
  <si>
    <t>rolls</t>
  </si>
  <si>
    <t>Area with waste ÷ sq ft per roll. Example: use your product's figure.</t>
  </si>
  <si>
    <t>Starter strip</t>
  </si>
  <si>
    <t>boxes</t>
  </si>
  <si>
    <t>Eaves and rakes ÷ ft per box. Example: use your product's figure.</t>
  </si>
  <si>
    <t>Ridge cap</t>
  </si>
  <si>
    <t>Ridges and hips ÷ ft per bundle. Example: use your product's figure.</t>
  </si>
  <si>
    <t>Drip edge</t>
  </si>
  <si>
    <t>pieces</t>
  </si>
  <si>
    <t>Eaves and rakes ÷ ft per piece. Example: use your product's figure.</t>
  </si>
  <si>
    <t>Ice and water barrier</t>
  </si>
  <si>
    <t>Valleys and barrier eaves ÷ ft per roll. Example: use your product's figure.</t>
  </si>
  <si>
    <t>Nails</t>
  </si>
  <si>
    <t>Squares with waste ÷ squares per box. Example: use your product's figure.</t>
  </si>
  <si>
    <t>Ventilation</t>
  </si>
  <si>
    <t>lump sum</t>
  </si>
  <si>
    <t>Example: use your own figure.</t>
  </si>
  <si>
    <t>Flashing</t>
  </si>
  <si>
    <t>Materials total</t>
  </si>
  <si>
    <t>Each quantity rounds up to whole units, and is 0 while its coverage is blank or 0.</t>
  </si>
  <si>
    <t>Example: the unit costs, ventilation and flashing are illustrative prices, not typical ones; use your own figures.</t>
  </si>
  <si>
    <t>LABOR AND JOB</t>
  </si>
  <si>
    <t>Tear-off, installation and job costs, then the bid price</t>
  </si>
  <si>
    <t>LABOR</t>
  </si>
  <si>
    <t>Tear-off layers</t>
  </si>
  <si>
    <t>Example: the layers to remove; use your own count</t>
  </si>
  <si>
    <t>Tear-off rate per square</t>
  </si>
  <si>
    <t>Example: use your own figure</t>
  </si>
  <si>
    <t>Tear-off</t>
  </si>
  <si>
    <t>Layers × roof squares × rate, roof squares from the Measurements sheet (no waste allowance)</t>
  </si>
  <si>
    <t>Installation rate per square</t>
  </si>
  <si>
    <t>Installation hours</t>
  </si>
  <si>
    <t>For work priced by the hour. Blank means 0.</t>
  </si>
  <si>
    <t>Installation hourly rate</t>
  </si>
  <si>
    <t>Blank means 0.</t>
  </si>
  <si>
    <t>Installation</t>
  </si>
  <si>
    <t>Roof squares × rate per square, plus hours × hourly rate</t>
  </si>
  <si>
    <t>JOB</t>
  </si>
  <si>
    <t>Disposal</t>
  </si>
  <si>
    <t>Example: dumpster and haul-off; use your own figure</t>
  </si>
  <si>
    <t>Equipment</t>
  </si>
  <si>
    <t>Lifts, hoists or other rentals. Blank means 0.</t>
  </si>
  <si>
    <t>COST</t>
  </si>
  <si>
    <t>Direct cost</t>
  </si>
  <si>
    <t>The Materials sheet's total plus the labor and job lines above</t>
  </si>
  <si>
    <t>Sales tax rate on materials</t>
  </si>
  <si>
    <t>Your state and local rate. Blank means 0.</t>
  </si>
  <si>
    <t>Sales tax on materials</t>
  </si>
  <si>
    <t>The Materials sheet's total × the rate</t>
  </si>
  <si>
    <t>Permits and fees</t>
  </si>
  <si>
    <t>Example: permit and inspection fees; use your own figure</t>
  </si>
  <si>
    <t>Bonds and insurance</t>
  </si>
  <si>
    <t>Bond premiums and insurance for this job. Blank means 0.</t>
  </si>
  <si>
    <t>Contingency (% of direct cost)</t>
  </si>
  <si>
    <t>For scope you cannot measure yet. Blank means 0.</t>
  </si>
  <si>
    <t>Contingency</t>
  </si>
  <si>
    <t>Direct cost × the rate</t>
  </si>
  <si>
    <t>Job cost</t>
  </si>
  <si>
    <t>Direct cost plus sales tax, permits, bonds and contingency.</t>
  </si>
  <si>
    <t>Overhead (% of job cost)</t>
  </si>
  <si>
    <t>Example: the calculator's worked example, not a recommendation</t>
  </si>
  <si>
    <t>Overhead</t>
  </si>
  <si>
    <t>Job cost × the rate</t>
  </si>
  <si>
    <t>Total cost</t>
  </si>
  <si>
    <t>Job cost plus overhead</t>
  </si>
  <si>
    <t>PRICE</t>
  </si>
  <si>
    <t>Target margin (% of the bid price)</t>
  </si>
  <si>
    <t>Bid price</t>
  </si>
  <si>
    <t>Total cost ÷ (1 − margin)</t>
  </si>
  <si>
    <t>Profit</t>
  </si>
  <si>
    <t>Bid price − total cost</t>
  </si>
  <si>
    <t>Markup on total cost for this margin</t>
  </si>
  <si>
    <t>Margin ÷ (1 − margin)</t>
  </si>
  <si>
    <t>THE SAME PERCENTAGE APPLIED AS A MARKUP INSTEAD</t>
  </si>
  <si>
    <t>Price marked up by the margin % instead</t>
  </si>
  <si>
    <t>Total cost × (1 + margin): a markup, not a margin</t>
  </si>
  <si>
    <t>Left on the table by marking up</t>
  </si>
  <si>
    <t>Bid price − the marked-up price</t>
  </si>
  <si>
    <t>YOUR LOGO</t>
  </si>
  <si>
    <t>Your Company Name</t>
  </si>
  <si>
    <t>ROOFING QUOTE</t>
  </si>
  <si>
    <t>Street address · City, State ZIP</t>
  </si>
  <si>
    <t>QUOTE NO.</t>
  </si>
  <si>
    <t>Phone · Email · License no.</t>
  </si>
  <si>
    <t>VALID UNTIL</t>
  </si>
  <si>
    <t>ADDRESS</t>
  </si>
  <si>
    <t>SCOPE OF WORK</t>
  </si>
  <si>
    <t>Price</t>
  </si>
  <si>
    <t>ACCEPTANCE</t>
  </si>
  <si>
    <t>Signed below, this quote is accepted as written.</t>
  </si>
  <si>
    <t>CONTRACTOR SIGNATURE</t>
  </si>
  <si>
    <t>NAME AND TITLE</t>
  </si>
  <si>
    <t>CLIENT SIGNATURE</t>
  </si>
  <si>
    <t>ABOUT THIS TEMPLATE</t>
  </si>
  <si>
    <t>What the file does, how to use it and where to learn more</t>
  </si>
  <si>
    <t>Roofing Estimate Template (Excel)</t>
  </si>
  <si>
    <t>Roof sections by length, width and pitch give the roof area and squares with your waste allowance, and material quantities follow from the coverage figures you enter. Materials, tear-off, installation, disposal and permits roll up to a bid price at your target margin, with a one-page quote for the client.</t>
  </si>
  <si>
    <t>HOW TO USE IT</t>
  </si>
  <si>
    <t>STEP 1</t>
  </si>
  <si>
    <t>On the Measurements sheet, fill in the project block, then one line per roof section: its length and width in feet, measured level as on a plan, and its pitch, the rise in inches per 12 inches of run. Enter your waste allowance and the lengths of the eaves, rakes, ridges and hips, valleys, and the eaves with ice and water barrier.</t>
  </si>
  <si>
    <t>STEP 2</t>
  </si>
  <si>
    <t>On the Materials sheet, enter the coverage printed on each product and your unit costs; quantities round up to whole units. On the Labor and job sheet, enter tear-off, installation, disposal and equipment, then your sales tax rate, permits, bonds and insurance, contingency, overhead and target margin.</t>
  </si>
  <si>
    <t>STEP 3</t>
  </si>
  <si>
    <t>On the Quote sheet, fill in your company, the quote number, date, valid-until date, client, project, address and scope of work, and sign it. To remove the YOUR LOGO text, choose Review &gt; Unprotect Sheet (there is no password), then protect the sheet again. Print the Quote sheet, or save that sheet alone as a PDF, and send that. The workbook itself holds your costs, overhead and margin.</t>
  </si>
  <si>
    <t>EXAMPLE FIGURES</t>
  </si>
  <si>
    <t>The two example roof sections, the linear measurements, the 10% waste allowance, the product coverages, unit costs and lump sums, the tear-off, installation and disposal figures and the $150.00 permit fee are illustrative figures, not recommendations, norms or typical prices. The 12% overhead and 15% margin are the bid price calculator's worked example. Replace them with your own.</t>
  </si>
  <si>
    <t>VERSION</t>
  </si>
  <si>
    <t>v2, 2026-09-24</t>
  </si>
  <si>
    <t>LICENSE</t>
  </si>
  <si>
    <t>© Harmony For Humanity LLC. Free for use in your business; not for resale.</t>
  </si>
  <si>
    <t>LINKS</t>
  </si>
  <si>
    <t>TEMPLATE PAGE</t>
  </si>
  <si>
    <t>CALCULATOR</t>
  </si>
  <si>
    <t>Bid price calculator</t>
  </si>
  <si>
    <t>GUIDE</t>
  </si>
  <si>
    <t>How to build a construction estimate</t>
  </si>
  <si>
    <t>ALL TEMPLATES</t>
  </si>
  <si>
    <t>framingandfigures.com/templates/</t>
  </si>
  <si>
    <t>RELATED TEMPLATES</t>
  </si>
  <si>
    <t>Construction Estimate Template (Excel)</t>
  </si>
  <si>
    <t>Markup and Margin Table (Excel)</t>
  </si>
  <si>
    <t>Landscaping Estimate Template (Excel)</t>
  </si>
  <si>
    <t>Painting Estimate Template (Excel)</t>
  </si>
  <si>
    <t>Contractor Invoice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</si>
</sst>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d/yyyy"/>
    <numFmt numFmtId="165" formatCode="0.000000"/>
    <numFmt numFmtId="166" formatCode="0.0000"/>
    <numFmt numFmtId="167" formatCode="$#,##0.00"/>
  </numFmts>
  <fonts count="12"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1"/>
      <name val="Arial"/>
    </font>
    <font>
      <b/>
      <color rgb="FF111111"/>
      <sz val="10"/>
      <name val="Arial"/>
    </font>
    <font>
      <b/>
      <color rgb="FF5B6068"/>
      <sz val="7"/>
      <name val="Arial"/>
    </font>
    <font>
      <b/>
      <color rgb="FF111111"/>
      <sz val="14"/>
      <name val="Arial"/>
    </font>
    <font>
      <u/>
      <color rgb="FF111111"/>
      <sz val="10"/>
      <name val="Arial"/>
    </font>
  </fonts>
  <fills count="7">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
      <patternFill patternType="solid">
        <fgColor rgb="FFF6F6F2"/>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54">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0" fontId="1" fillId="4" borderId="2" xfId="0" applyFont="1" applyFill="1" applyBorder="1"/>
    <xf numFmtId="49" fontId="1" fillId="3" borderId="1" xfId="0" applyNumberFormat="1" applyFont="1" applyFill="1" applyBorder="1" applyAlignment="1" applyProtection="1">
      <alignment horizontal="left" vertical="center" indent="1"/>
      <protection locked="0"/>
    </xf>
    <xf numFmtId="164" fontId="1" fillId="3" borderId="1" xfId="0" applyNumberFormat="1" applyFont="1" applyFill="1" applyBorder="1" applyAlignment="1" applyProtection="1">
      <alignment horizontal="right" vertical="center"/>
      <protection locked="0"/>
    </xf>
    <xf numFmtId="0" fontId="6" fillId="5" borderId="0" xfId="0" applyFont="1" applyFill="1" applyAlignment="1">
      <alignment vertical="center" indent="1"/>
    </xf>
    <xf numFmtId="0" fontId="6" fillId="5" borderId="0" xfId="0" applyFont="1" applyFill="1" applyAlignment="1">
      <alignment horizontal="left" vertical="center" wrapText="1" indent="1"/>
    </xf>
    <xf numFmtId="0" fontId="6" fillId="5" borderId="0" xfId="0" applyFont="1" applyFill="1" applyAlignment="1">
      <alignment horizontal="right" vertical="center" wrapText="1"/>
    </xf>
    <xf numFmtId="0" fontId="1" fillId="3" borderId="3" xfId="0" applyFont="1" applyFill="1" applyBorder="1" applyAlignment="1" applyProtection="1">
      <alignment horizontal="left" vertical="center" indent="1"/>
      <protection locked="0"/>
    </xf>
    <xf numFmtId="0" fontId="1" fillId="3" borderId="3" xfId="0" applyFont="1" applyFill="1" applyBorder="1" applyAlignment="1" applyProtection="1">
      <alignment horizontal="right" vertical="center"/>
      <protection locked="0"/>
    </xf>
    <xf numFmtId="4" fontId="1" fillId="4" borderId="4" xfId="0" applyNumberFormat="1" applyFont="1" applyFill="1" applyBorder="1" applyAlignment="1" applyProtection="1">
      <alignment horizontal="right" vertical="center"/>
    </xf>
    <xf numFmtId="165" fontId="1" fillId="4" borderId="4" xfId="0" applyNumberFormat="1" applyFont="1" applyFill="1" applyBorder="1" applyAlignment="1" applyProtection="1">
      <alignment horizontal="right" vertical="center"/>
    </xf>
    <xf numFmtId="4" fontId="1" fillId="6" borderId="4" xfId="0" applyNumberFormat="1" applyFont="1" applyFill="1" applyBorder="1" applyAlignment="1" applyProtection="1">
      <alignment horizontal="right" vertical="center"/>
    </xf>
    <xf numFmtId="165" fontId="1" fillId="6" borderId="4" xfId="0" applyNumberFormat="1" applyFont="1" applyFill="1" applyBorder="1" applyAlignment="1" applyProtection="1">
      <alignment horizontal="right" vertical="center"/>
    </xf>
    <xf numFmtId="0" fontId="5" fillId="0" borderId="0" xfId="0" applyFont="1" applyAlignment="1">
      <alignment vertical="center" wrapText="1"/>
    </xf>
    <xf numFmtId="0" fontId="1" fillId="0" borderId="4" xfId="0" applyFont="1" applyBorder="1" applyAlignment="1">
      <alignment vertical="center"/>
    </xf>
    <xf numFmtId="0" fontId="3" fillId="0" borderId="0" xfId="0" applyFont="1" applyAlignment="1">
      <alignment vertical="center"/>
    </xf>
    <xf numFmtId="10" fontId="1" fillId="3" borderId="1" xfId="0" applyNumberFormat="1" applyFont="1" applyFill="1" applyBorder="1" applyAlignment="1" applyProtection="1">
      <alignment horizontal="right" vertical="center"/>
      <protection locked="0"/>
    </xf>
    <xf numFmtId="166" fontId="1" fillId="4" borderId="4" xfId="0" applyNumberFormat="1" applyFont="1" applyFill="1" applyBorder="1" applyAlignment="1" applyProtection="1">
      <alignment horizontal="right" vertical="center"/>
    </xf>
    <xf numFmtId="0" fontId="7" fillId="2" borderId="5" xfId="0" applyFont="1" applyFill="1" applyBorder="1" applyAlignment="1">
      <alignment vertical="center"/>
    </xf>
    <xf numFmtId="166" fontId="7" fillId="2" borderId="5" xfId="0" applyNumberFormat="1" applyFont="1" applyFill="1" applyBorder="1" applyAlignment="1" applyProtection="1">
      <alignment horizontal="right" vertical="center"/>
    </xf>
    <xf numFmtId="0" fontId="1" fillId="3" borderId="1" xfId="0" applyFont="1" applyFill="1" applyBorder="1" applyAlignment="1" applyProtection="1">
      <alignment horizontal="right" vertical="center"/>
      <protection locked="0"/>
    </xf>
    <xf numFmtId="0" fontId="5" fillId="0" borderId="0" xfId="0" applyFont="1" applyAlignment="1" applyProtection="1">
      <alignment vertical="bottom"/>
    </xf>
    <xf numFmtId="3" fontId="1" fillId="4" borderId="4" xfId="0" applyNumberFormat="1" applyFont="1" applyFill="1" applyBorder="1" applyAlignment="1" applyProtection="1">
      <alignment horizontal="right" vertical="center"/>
    </xf>
    <xf numFmtId="167" fontId="1" fillId="3" borderId="3" xfId="0" applyNumberFormat="1" applyFont="1" applyFill="1" applyBorder="1" applyAlignment="1" applyProtection="1">
      <alignment horizontal="right" vertical="center"/>
      <protection locked="0"/>
    </xf>
    <xf numFmtId="167" fontId="1" fillId="4" borderId="4" xfId="0" applyNumberFormat="1" applyFont="1" applyFill="1" applyBorder="1" applyAlignment="1" applyProtection="1">
      <alignment horizontal="right" vertical="center"/>
    </xf>
    <xf numFmtId="0" fontId="5" fillId="0" borderId="4" xfId="0" applyFont="1" applyBorder="1" applyAlignment="1">
      <alignment vertical="center" wrapText="1"/>
    </xf>
    <xf numFmtId="3" fontId="1" fillId="6" borderId="4" xfId="0" applyNumberFormat="1" applyFont="1" applyFill="1" applyBorder="1" applyAlignment="1" applyProtection="1">
      <alignment horizontal="right" vertical="center"/>
    </xf>
    <xf numFmtId="167" fontId="1" fillId="6" borderId="4" xfId="0" applyNumberFormat="1" applyFont="1" applyFill="1" applyBorder="1" applyAlignment="1" applyProtection="1">
      <alignment horizontal="right" vertical="center"/>
    </xf>
    <xf numFmtId="0" fontId="1" fillId="6" borderId="4" xfId="0" applyFont="1" applyFill="1" applyBorder="1"/>
    <xf numFmtId="0" fontId="1" fillId="4" borderId="4" xfId="0" applyFont="1" applyFill="1" applyBorder="1"/>
    <xf numFmtId="167" fontId="7" fillId="2" borderId="5" xfId="0" applyNumberFormat="1" applyFont="1" applyFill="1" applyBorder="1" applyAlignment="1" applyProtection="1">
      <alignment horizontal="right" vertical="center"/>
    </xf>
    <xf numFmtId="167" fontId="1" fillId="3" borderId="1" xfId="0" applyNumberFormat="1" applyFont="1" applyFill="1" applyBorder="1" applyAlignment="1" applyProtection="1">
      <alignment horizontal="right" vertical="center"/>
      <protection locked="0"/>
    </xf>
    <xf numFmtId="0" fontId="3" fillId="0" borderId="0" xfId="0" applyFont="1" applyAlignment="1">
      <alignment vertical="center" wrapText="1"/>
    </xf>
    <xf numFmtId="0" fontId="8" fillId="0" borderId="4" xfId="0" applyFont="1" applyBorder="1" applyAlignment="1">
      <alignment vertical="center"/>
    </xf>
    <xf numFmtId="167" fontId="8" fillId="4" borderId="4" xfId="0" applyNumberFormat="1" applyFont="1" applyFill="1" applyBorder="1" applyAlignment="1" applyProtection="1">
      <alignment horizontal="right" vertical="center"/>
    </xf>
    <xf numFmtId="10" fontId="1" fillId="4" borderId="4" xfId="0" applyNumberFormat="1" applyFont="1" applyFill="1" applyBorder="1" applyAlignment="1" applyProtection="1">
      <alignment horizontal="right" vertical="center"/>
    </xf>
    <xf numFmtId="0" fontId="9" fillId="0" borderId="0" xfId="0" applyFont="1" applyAlignment="1" applyProtection="1">
      <alignment vertical="bottom"/>
    </xf>
    <xf numFmtId="0" fontId="10" fillId="3" borderId="1" xfId="0" applyFont="1" applyFill="1" applyBorder="1" applyAlignment="1" applyProtection="1">
      <alignment horizontal="left" vertical="center" indent="1"/>
      <protection locked="0"/>
    </xf>
    <xf numFmtId="0" fontId="2" fillId="0" borderId="0" xfId="0" applyFont="1" applyAlignment="1">
      <alignment horizontal="right" vertical="center"/>
    </xf>
    <xf numFmtId="0" fontId="4" fillId="0" borderId="0" xfId="0" applyFont="1" applyAlignment="1">
      <alignment horizontal="right" vertical="center"/>
    </xf>
    <xf numFmtId="0" fontId="1" fillId="0" borderId="0" xfId="0" applyFont="1" applyAlignment="1">
      <alignment vertical="center"/>
    </xf>
    <xf numFmtId="0" fontId="4" fillId="0" borderId="0" xfId="0" applyFont="1" applyAlignment="1">
      <alignment vertical="center" wrapText="1"/>
    </xf>
    <xf numFmtId="0" fontId="10"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11"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roofing-estimate-template/?utm_source=template&amp;utm_medium=xlsx&amp;utm_campaign=roofing-estimate-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roofing-estimate-template/?utm_source=template&amp;utm_medium=xlsx&amp;utm_campaign=roofing-estimate-template&amp;utm_content=header" TargetMode="External"/><Relationship Id="rId3"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roofing-estimate-template/?utm_source=template&amp;utm_medium=xlsx&amp;utm_campaign=roofing-estimate-template&amp;utm_content=header" TargetMode="External"/><Relationship Id="rId3"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roofing-estimate-template/?utm_source=template&amp;utm_medium=xlsx&amp;utm_campaign=roofing-estimate-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43</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25</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45</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37</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roofing-estimate-template/?utm_source=template&amp;utm_medium=xlsx&amp;utm_campaign=roofing-estimate-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roofing-estimate-template/?utm_source=template&amp;utm_medium=xlsx&amp;utm_campaign=roofing-estimate-template&amp;utm_content=foote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framingandfigures.com/templates/roofing-estimate-template/?utm_source=template&amp;utm_medium=xlsx&amp;utm_campaign=roofing-estimate-template&amp;utm_content=foote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framingandfigures.com/templates/roofing-estimate-template/?utm_source=template&amp;utm_medium=xlsx&amp;utm_campaign=roofing-estimate-template&amp;utm_content=foote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framingandfigures.com/templates/roofing-estimate-template/?utm_source=template&amp;utm_medium=xlsx&amp;utm_campaign=roofing-estimate-template&amp;utm_content=about" TargetMode="External"/><Relationship Id="rId2" Type="http://schemas.openxmlformats.org/officeDocument/2006/relationships/hyperlink" Target="https://framingandfigures.com/tools/bid-price-calculator/?utm_source=template&amp;utm_medium=xlsx&amp;utm_campaign=roofing-estimate-template&amp;utm_content=about" TargetMode="External"/><Relationship Id="rId3" Type="http://schemas.openxmlformats.org/officeDocument/2006/relationships/hyperlink" Target="https://framingandfigures.com/guides/how-to-build-a-construction-estimate/?utm_source=template&amp;utm_medium=xlsx&amp;utm_campaign=roofing-estimate-template&amp;utm_content=about" TargetMode="External"/><Relationship Id="rId4" Type="http://schemas.openxmlformats.org/officeDocument/2006/relationships/hyperlink" Target="https://framingandfigures.com/templates/?utm_source=template&amp;utm_medium=xlsx&amp;utm_campaign=roofing-estimate-template&amp;utm_content=about" TargetMode="External"/><Relationship Id="rId5" Type="http://schemas.openxmlformats.org/officeDocument/2006/relationships/hyperlink" Target="https://framingandfigures.com/templates/construction-estimate-template/?utm_source=template&amp;utm_medium=xlsx&amp;utm_campaign=roofing-estimate-template&amp;utm_content=about" TargetMode="External"/><Relationship Id="rId6" Type="http://schemas.openxmlformats.org/officeDocument/2006/relationships/hyperlink" Target="https://framingandfigures.com/templates/markup-margin-table/?utm_source=template&amp;utm_medium=xlsx&amp;utm_campaign=roofing-estimate-template&amp;utm_content=about" TargetMode="External"/><Relationship Id="rId7" Type="http://schemas.openxmlformats.org/officeDocument/2006/relationships/hyperlink" Target="https://framingandfigures.com/templates/landscaping-estimate-template/?utm_source=template&amp;utm_medium=xlsx&amp;utm_campaign=roofing-estimate-template&amp;utm_content=about" TargetMode="External"/><Relationship Id="rId8" Type="http://schemas.openxmlformats.org/officeDocument/2006/relationships/hyperlink" Target="https://framingandfigures.com/templates/painting-estimate-template/?utm_source=template&amp;utm_medium=xlsx&amp;utm_campaign=roofing-estimate-template&amp;utm_content=about" TargetMode="External"/><Relationship Id="rId9" Type="http://schemas.openxmlformats.org/officeDocument/2006/relationships/hyperlink" Target="https://framingandfigures.com/templates/contractor-invoice-template/?utm_source=template&amp;utm_medium=xlsx&amp;utm_campaign=roofing-estimate-template&amp;utm_content=about" TargetMode="External"/><Relationship Id="rId10"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44"/>
  <sheetViews>
    <sheetView workbookViewId="0" showGridLines="0"/>
  </sheetViews>
  <sheetFormatPr defaultRowHeight="15" outlineLevelRow="0" outlineLevelCol="0" x14ac:dyDescent="55"/>
  <cols>
    <col min="1" max="1" width="3" style="1" customWidth="1"/>
    <col min="2" max="2" width="32" style="1" customWidth="1"/>
    <col min="3" max="4" width="13" style="1" customWidth="1"/>
    <col min="5" max="5" width="15" style="1" customWidth="1"/>
    <col min="6" max="6" width="14" style="1" customWidth="1"/>
    <col min="7" max="7" width="12" style="1" customWidth="1"/>
    <col min="8" max="8" width="14" style="1" customWidth="1"/>
    <col min="9" max="9" width="3" style="1" customWidth="1"/>
  </cols>
  <sheetData>
    <row r="1" ht="15" customHeight="1" x14ac:dyDescent="0.25"/>
    <row r="2" ht="22" customHeight="1" spans="4:8" x14ac:dyDescent="0.25">
      <c r="D2" s="2" t="s">
        <v>0</v>
      </c>
      <c r="E2" s="2"/>
      <c r="F2" s="2"/>
      <c r="G2" s="2"/>
      <c r="H2" s="2"/>
    </row>
    <row r="3" ht="22" customHeight="1" spans="4:8" x14ac:dyDescent="0.25">
      <c r="D3" s="3" t="s">
        <v>1</v>
      </c>
      <c r="E3" s="3"/>
      <c r="F3" s="3"/>
      <c r="G3" s="3"/>
      <c r="H3" s="3"/>
    </row>
    <row r="4" ht="15" customHeight="1" x14ac:dyDescent="0.25"/>
    <row r="5" ht="4" customHeight="1" spans="2:8" x14ac:dyDescent="0.25">
      <c r="B5" s="4"/>
      <c r="C5" s="4"/>
      <c r="D5" s="4"/>
      <c r="E5" s="4"/>
      <c r="F5" s="4"/>
      <c r="G5" s="4"/>
      <c r="H5" s="4"/>
    </row>
    <row r="6" ht="15" customHeight="1" x14ac:dyDescent="0.25"/>
    <row r="7" ht="17" customHeight="1" spans="2:7" x14ac:dyDescent="0.25">
      <c r="B7" s="5" t="s">
        <v>2</v>
      </c>
      <c r="C7" s="6"/>
      <c r="D7" s="6"/>
      <c r="F7" s="7"/>
      <c r="G7" s="8" t="s">
        <v>3</v>
      </c>
    </row>
    <row r="8" ht="17" customHeight="1" spans="2:7" x14ac:dyDescent="0.25">
      <c r="B8" s="5" t="s">
        <v>4</v>
      </c>
      <c r="C8" s="6"/>
      <c r="D8" s="6"/>
      <c r="F8" s="9"/>
      <c r="G8" s="8" t="s">
        <v>5</v>
      </c>
    </row>
    <row r="9" ht="17" customHeight="1" spans="2:4" x14ac:dyDescent="0.25">
      <c r="B9" s="5" t="s">
        <v>6</v>
      </c>
      <c r="C9" s="10"/>
      <c r="D9" s="10"/>
    </row>
    <row r="10" ht="17" customHeight="1" spans="2:4" x14ac:dyDescent="0.25">
      <c r="B10" s="5" t="s">
        <v>7</v>
      </c>
      <c r="C10" s="11"/>
      <c r="D10" s="11"/>
    </row>
    <row r="11" ht="17" customHeight="1" spans="2:4" x14ac:dyDescent="0.25">
      <c r="B11" s="5" t="s">
        <v>8</v>
      </c>
      <c r="C11" s="6"/>
      <c r="D11" s="6"/>
    </row>
    <row r="12" ht="15" customHeight="1" x14ac:dyDescent="0.25"/>
    <row r="13" ht="15" customHeight="1" spans="2:8" x14ac:dyDescent="0.25">
      <c r="B13" s="12" t="s">
        <v>9</v>
      </c>
      <c r="C13" s="12"/>
      <c r="D13" s="12"/>
      <c r="E13" s="12"/>
      <c r="F13" s="12"/>
      <c r="G13" s="12"/>
      <c r="H13" s="12"/>
    </row>
    <row r="14" ht="26" customHeight="1" spans="2:8" x14ac:dyDescent="0.25">
      <c r="B14" s="13" t="s">
        <v>10</v>
      </c>
      <c r="C14" s="14" t="s">
        <v>11</v>
      </c>
      <c r="D14" s="14" t="s">
        <v>12</v>
      </c>
      <c r="E14" s="14" t="s">
        <v>13</v>
      </c>
      <c r="F14" s="14" t="s">
        <v>14</v>
      </c>
      <c r="G14" s="14" t="s">
        <v>15</v>
      </c>
      <c r="H14" s="14" t="s">
        <v>16</v>
      </c>
    </row>
    <row r="15" ht="18" customHeight="1" spans="2:8" x14ac:dyDescent="0.25">
      <c r="B15" s="15" t="s">
        <v>17</v>
      </c>
      <c r="C15" s="16">
        <v>40</v>
      </c>
      <c r="D15" s="16">
        <v>30</v>
      </c>
      <c r="E15" s="16">
        <v>6</v>
      </c>
      <c r="F15" s="17">
        <f>IF(AND(B15="",C15="",D15="",E15=""),"",ROUND(C15*D15,2))</f>
        <v>1200</v>
      </c>
      <c r="G15" s="18">
        <f>IF(AND(B15="",C15="",D15="",E15=""),"",ROUND(SQRT(1+(E15/12)^2),6))</f>
        <v>1.118034</v>
      </c>
      <c r="H15" s="17">
        <f>IF(AND(B15="",C15="",D15="",E15=""),"",ROUND(F15*G15,2))</f>
        <v>1341.64</v>
      </c>
    </row>
    <row r="16" ht="18" customHeight="1" spans="2:8" x14ac:dyDescent="0.25">
      <c r="B16" s="15" t="s">
        <v>18</v>
      </c>
      <c r="C16" s="16">
        <v>24</v>
      </c>
      <c r="D16" s="16">
        <v>20</v>
      </c>
      <c r="E16" s="16">
        <v>4</v>
      </c>
      <c r="F16" s="19">
        <f>IF(AND(B16="",C16="",D16="",E16=""),"",ROUND(C16*D16,2))</f>
        <v>480</v>
      </c>
      <c r="G16" s="20">
        <f>IF(AND(B16="",C16="",D16="",E16=""),"",ROUND(SQRT(1+(E16/12)^2),6))</f>
        <v>1.054093</v>
      </c>
      <c r="H16" s="19">
        <f>IF(AND(B16="",C16="",D16="",E16=""),"",ROUND(F16*G16,2))</f>
        <v>505.96</v>
      </c>
    </row>
    <row r="17" ht="18" customHeight="1" spans="2:8" x14ac:dyDescent="0.25">
      <c r="B17" s="15"/>
      <c r="C17" s="16"/>
      <c r="D17" s="16"/>
      <c r="E17" s="16"/>
      <c r="F17" s="17" t="str">
        <f>IF(AND(B17="",C17="",D17="",E17=""),"",ROUND(C17*D17,2))</f>
        <v/>
      </c>
      <c r="G17" s="18" t="str">
        <f>IF(AND(B17="",C17="",D17="",E17=""),"",ROUND(SQRT(1+(E17/12)^2),6))</f>
        <v/>
      </c>
      <c r="H17" s="17" t="str">
        <f>IF(AND(B17="",C17="",D17="",E17=""),"",ROUND(F17*G17,2))</f>
        <v/>
      </c>
    </row>
    <row r="18" ht="18" customHeight="1" spans="2:8" x14ac:dyDescent="0.25">
      <c r="B18" s="15"/>
      <c r="C18" s="16"/>
      <c r="D18" s="16"/>
      <c r="E18" s="16"/>
      <c r="F18" s="19" t="str">
        <f>IF(AND(B18="",C18="",D18="",E18=""),"",ROUND(C18*D18,2))</f>
        <v/>
      </c>
      <c r="G18" s="20" t="str">
        <f>IF(AND(B18="",C18="",D18="",E18=""),"",ROUND(SQRT(1+(E18/12)^2),6))</f>
        <v/>
      </c>
      <c r="H18" s="19" t="str">
        <f>IF(AND(B18="",C18="",D18="",E18=""),"",ROUND(F18*G18,2))</f>
        <v/>
      </c>
    </row>
    <row r="19" ht="18" customHeight="1" spans="2:8" x14ac:dyDescent="0.25">
      <c r="B19" s="15"/>
      <c r="C19" s="16"/>
      <c r="D19" s="16"/>
      <c r="E19" s="16"/>
      <c r="F19" s="17" t="str">
        <f>IF(AND(B19="",C19="",D19="",E19=""),"",ROUND(C19*D19,2))</f>
        <v/>
      </c>
      <c r="G19" s="18" t="str">
        <f>IF(AND(B19="",C19="",D19="",E19=""),"",ROUND(SQRT(1+(E19/12)^2),6))</f>
        <v/>
      </c>
      <c r="H19" s="17" t="str">
        <f>IF(AND(B19="",C19="",D19="",E19=""),"",ROUND(F19*G19,2))</f>
        <v/>
      </c>
    </row>
    <row r="20" ht="18" customHeight="1" spans="2:8" x14ac:dyDescent="0.25">
      <c r="B20" s="15"/>
      <c r="C20" s="16"/>
      <c r="D20" s="16"/>
      <c r="E20" s="16"/>
      <c r="F20" s="19" t="str">
        <f>IF(AND(B20="",C20="",D20="",E20=""),"",ROUND(C20*D20,2))</f>
        <v/>
      </c>
      <c r="G20" s="20" t="str">
        <f>IF(AND(B20="",C20="",D20="",E20=""),"",ROUND(SQRT(1+(E20/12)^2),6))</f>
        <v/>
      </c>
      <c r="H20" s="19" t="str">
        <f>IF(AND(B20="",C20="",D20="",E20=""),"",ROUND(F20*G20,2))</f>
        <v/>
      </c>
    </row>
    <row r="21" ht="18" customHeight="1" spans="2:8" x14ac:dyDescent="0.25">
      <c r="B21" s="15"/>
      <c r="C21" s="16"/>
      <c r="D21" s="16"/>
      <c r="E21" s="16"/>
      <c r="F21" s="17" t="str">
        <f>IF(AND(B21="",C21="",D21="",E21=""),"",ROUND(C21*D21,2))</f>
        <v/>
      </c>
      <c r="G21" s="18" t="str">
        <f>IF(AND(B21="",C21="",D21="",E21=""),"",ROUND(SQRT(1+(E21/12)^2),6))</f>
        <v/>
      </c>
      <c r="H21" s="17" t="str">
        <f>IF(AND(B21="",C21="",D21="",E21=""),"",ROUND(F21*G21,2))</f>
        <v/>
      </c>
    </row>
    <row r="22" ht="18" customHeight="1" spans="2:8" x14ac:dyDescent="0.25">
      <c r="B22" s="15"/>
      <c r="C22" s="16"/>
      <c r="D22" s="16"/>
      <c r="E22" s="16"/>
      <c r="F22" s="19" t="str">
        <f>IF(AND(B22="",C22="",D22="",E22=""),"",ROUND(C22*D22,2))</f>
        <v/>
      </c>
      <c r="G22" s="20" t="str">
        <f>IF(AND(B22="",C22="",D22="",E22=""),"",ROUND(SQRT(1+(E22/12)^2),6))</f>
        <v/>
      </c>
      <c r="H22" s="19" t="str">
        <f>IF(AND(B22="",C22="",D22="",E22=""),"",ROUND(F22*G22,2))</f>
        <v/>
      </c>
    </row>
    <row r="23" ht="18" customHeight="1" spans="2:8" x14ac:dyDescent="0.25">
      <c r="B23" s="15"/>
      <c r="C23" s="16"/>
      <c r="D23" s="16"/>
      <c r="E23" s="16"/>
      <c r="F23" s="17" t="str">
        <f>IF(AND(B23="",C23="",D23="",E23=""),"",ROUND(C23*D23,2))</f>
        <v/>
      </c>
      <c r="G23" s="18" t="str">
        <f>IF(AND(B23="",C23="",D23="",E23=""),"",ROUND(SQRT(1+(E23/12)^2),6))</f>
        <v/>
      </c>
      <c r="H23" s="17" t="str">
        <f>IF(AND(B23="",C23="",D23="",E23=""),"",ROUND(F23*G23,2))</f>
        <v/>
      </c>
    </row>
    <row r="24" ht="18" customHeight="1" spans="2:8" x14ac:dyDescent="0.25">
      <c r="B24" s="15"/>
      <c r="C24" s="16"/>
      <c r="D24" s="16"/>
      <c r="E24" s="16"/>
      <c r="F24" s="19" t="str">
        <f>IF(AND(B24="",C24="",D24="",E24=""),"",ROUND(C24*D24,2))</f>
        <v/>
      </c>
      <c r="G24" s="20" t="str">
        <f>IF(AND(B24="",C24="",D24="",E24=""),"",ROUND(SQRT(1+(E24/12)^2),6))</f>
        <v/>
      </c>
      <c r="H24" s="19" t="str">
        <f>IF(AND(B24="",C24="",D24="",E24=""),"",ROUND(F24*G24,2))</f>
        <v/>
      </c>
    </row>
    <row r="25" ht="18" customHeight="1" spans="2:8" x14ac:dyDescent="0.25">
      <c r="B25" s="15"/>
      <c r="C25" s="16"/>
      <c r="D25" s="16"/>
      <c r="E25" s="16"/>
      <c r="F25" s="17" t="str">
        <f>IF(AND(B25="",C25="",D25="",E25=""),"",ROUND(C25*D25,2))</f>
        <v/>
      </c>
      <c r="G25" s="18" t="str">
        <f>IF(AND(B25="",C25="",D25="",E25=""),"",ROUND(SQRT(1+(E25/12)^2),6))</f>
        <v/>
      </c>
      <c r="H25" s="17" t="str">
        <f>IF(AND(B25="",C25="",D25="",E25=""),"",ROUND(F25*G25,2))</f>
        <v/>
      </c>
    </row>
    <row r="26" ht="18" customHeight="1" spans="2:8" x14ac:dyDescent="0.25">
      <c r="B26" s="15"/>
      <c r="C26" s="16"/>
      <c r="D26" s="16"/>
      <c r="E26" s="16"/>
      <c r="F26" s="19" t="str">
        <f>IF(AND(B26="",C26="",D26="",E26=""),"",ROUND(C26*D26,2))</f>
        <v/>
      </c>
      <c r="G26" s="20" t="str">
        <f>IF(AND(B26="",C26="",D26="",E26=""),"",ROUND(SQRT(1+(E26/12)^2),6))</f>
        <v/>
      </c>
      <c r="H26" s="19" t="str">
        <f>IF(AND(B26="",C26="",D26="",E26=""),"",ROUND(F26*G26,2))</f>
        <v/>
      </c>
    </row>
    <row r="27" ht="15" customHeight="1" spans="2:8" x14ac:dyDescent="0.25">
      <c r="B27" s="21" t="s">
        <v>19</v>
      </c>
      <c r="C27" s="21"/>
      <c r="D27" s="21"/>
      <c r="E27" s="21"/>
      <c r="F27" s="21"/>
      <c r="G27" s="21"/>
      <c r="H27" s="21"/>
    </row>
    <row r="28" ht="15" customHeight="1" x14ac:dyDescent="0.25"/>
    <row r="29" ht="15" customHeight="1" spans="2:8" x14ac:dyDescent="0.25">
      <c r="B29" s="12" t="s">
        <v>20</v>
      </c>
      <c r="C29" s="12"/>
      <c r="D29" s="12"/>
      <c r="E29" s="12"/>
      <c r="F29" s="12"/>
      <c r="G29" s="12"/>
      <c r="H29" s="12"/>
    </row>
    <row r="30" ht="18" customHeight="1" spans="2:8" x14ac:dyDescent="0.25">
      <c r="B30" s="22" t="s">
        <v>21</v>
      </c>
      <c r="C30" s="17">
        <f>ROUND(SUM($H$15:$H$26),2)</f>
        <v>1847.6</v>
      </c>
      <c r="D30" s="23" t="s">
        <v>22</v>
      </c>
      <c r="E30" s="23"/>
      <c r="F30" s="23"/>
      <c r="G30" s="23"/>
      <c r="H30" s="23"/>
    </row>
    <row r="31" ht="18" customHeight="1" spans="2:8" x14ac:dyDescent="0.25">
      <c r="B31" s="22" t="s">
        <v>23</v>
      </c>
      <c r="C31" s="24">
        <v>0.1</v>
      </c>
      <c r="D31" s="23" t="s">
        <v>24</v>
      </c>
      <c r="E31" s="23"/>
      <c r="F31" s="23"/>
      <c r="G31" s="23"/>
      <c r="H31" s="23"/>
    </row>
    <row r="32" ht="18" customHeight="1" spans="2:8" x14ac:dyDescent="0.25">
      <c r="B32" s="22" t="s">
        <v>25</v>
      </c>
      <c r="C32" s="17">
        <f>ROUND(C30*(1+C31),2)</f>
        <v>2032.36</v>
      </c>
      <c r="D32" s="23" t="s">
        <v>26</v>
      </c>
      <c r="E32" s="23"/>
      <c r="F32" s="23"/>
      <c r="G32" s="23"/>
      <c r="H32" s="23"/>
    </row>
    <row r="33" ht="18" customHeight="1" spans="2:8" x14ac:dyDescent="0.25">
      <c r="B33" s="22" t="s">
        <v>27</v>
      </c>
      <c r="C33" s="25">
        <f>ROUND(C30/100,4)</f>
        <v>18.476</v>
      </c>
      <c r="D33" s="23" t="s">
        <v>28</v>
      </c>
      <c r="E33" s="23"/>
      <c r="F33" s="23"/>
      <c r="G33" s="23"/>
      <c r="H33" s="23"/>
    </row>
    <row r="34" ht="18" customHeight="1" spans="2:8" x14ac:dyDescent="0.25">
      <c r="B34" s="26" t="s">
        <v>29</v>
      </c>
      <c r="C34" s="27">
        <f>ROUND(C32/100,4)</f>
        <v>20.3236</v>
      </c>
      <c r="D34" s="23" t="s">
        <v>30</v>
      </c>
      <c r="E34" s="23"/>
      <c r="F34" s="23"/>
      <c r="G34" s="23"/>
      <c r="H34" s="23"/>
    </row>
    <row r="35" ht="15" customHeight="1" x14ac:dyDescent="0.25"/>
    <row r="36" ht="15" customHeight="1" spans="2:8" x14ac:dyDescent="0.25">
      <c r="B36" s="12" t="s">
        <v>31</v>
      </c>
      <c r="C36" s="12"/>
      <c r="D36" s="12"/>
      <c r="E36" s="12"/>
      <c r="F36" s="12"/>
      <c r="G36" s="12"/>
      <c r="H36" s="12"/>
    </row>
    <row r="37" ht="18" customHeight="1" spans="2:8" x14ac:dyDescent="0.25">
      <c r="B37" s="22" t="s">
        <v>32</v>
      </c>
      <c r="C37" s="28">
        <v>128</v>
      </c>
      <c r="D37" s="23" t="s">
        <v>33</v>
      </c>
      <c r="E37" s="23"/>
      <c r="F37" s="23"/>
      <c r="G37" s="23"/>
      <c r="H37" s="23"/>
    </row>
    <row r="38" ht="18" customHeight="1" spans="2:8" x14ac:dyDescent="0.25">
      <c r="B38" s="22" t="s">
        <v>34</v>
      </c>
      <c r="C38" s="28">
        <v>80</v>
      </c>
      <c r="D38" s="23" t="s">
        <v>33</v>
      </c>
      <c r="E38" s="23"/>
      <c r="F38" s="23"/>
      <c r="G38" s="23"/>
      <c r="H38" s="23"/>
    </row>
    <row r="39" ht="18" customHeight="1" spans="2:8" x14ac:dyDescent="0.25">
      <c r="B39" s="22" t="s">
        <v>35</v>
      </c>
      <c r="C39" s="28">
        <v>64</v>
      </c>
      <c r="D39" s="23" t="s">
        <v>33</v>
      </c>
      <c r="E39" s="23"/>
      <c r="F39" s="23"/>
      <c r="G39" s="23"/>
      <c r="H39" s="23"/>
    </row>
    <row r="40" ht="18" customHeight="1" spans="2:8" x14ac:dyDescent="0.25">
      <c r="B40" s="22" t="s">
        <v>36</v>
      </c>
      <c r="C40" s="28">
        <v>0</v>
      </c>
      <c r="D40" s="23" t="s">
        <v>33</v>
      </c>
      <c r="E40" s="23"/>
      <c r="F40" s="23"/>
      <c r="G40" s="23"/>
      <c r="H40" s="23"/>
    </row>
    <row r="41" ht="18" customHeight="1" spans="2:8" x14ac:dyDescent="0.25">
      <c r="B41" s="22" t="s">
        <v>37</v>
      </c>
      <c r="C41" s="28">
        <v>128</v>
      </c>
      <c r="D41" s="23" t="s">
        <v>33</v>
      </c>
      <c r="E41" s="23"/>
      <c r="F41" s="23"/>
      <c r="G41" s="23"/>
      <c r="H41" s="23"/>
    </row>
    <row r="42" ht="15" customHeight="1" x14ac:dyDescent="0.25"/>
    <row r="43" ht="15" customHeight="1" x14ac:dyDescent="0.25"/>
    <row r="44" ht="32" customHeight="1" spans="2:2" x14ac:dyDescent="0.25">
      <c r="B44" s="29" t="s">
        <v>38</v>
      </c>
    </row>
  </sheetData>
  <sheetProtection sheet="1" formatColumns="0" formatRows="0"/>
  <mergeCells count="21">
    <mergeCell ref="D2:H2"/>
    <mergeCell ref="D3:H3"/>
    <mergeCell ref="C7:D7"/>
    <mergeCell ref="C8:D8"/>
    <mergeCell ref="C9:D9"/>
    <mergeCell ref="C10:D10"/>
    <mergeCell ref="C11:D11"/>
    <mergeCell ref="B13:H13"/>
    <mergeCell ref="B27:H27"/>
    <mergeCell ref="B29:H29"/>
    <mergeCell ref="D30:H30"/>
    <mergeCell ref="D31:H31"/>
    <mergeCell ref="D32:H32"/>
    <mergeCell ref="D33:H33"/>
    <mergeCell ref="D34:H34"/>
    <mergeCell ref="B36:H36"/>
    <mergeCell ref="D37:H37"/>
    <mergeCell ref="D38:H38"/>
    <mergeCell ref="D39:H39"/>
    <mergeCell ref="D40:H40"/>
    <mergeCell ref="D41:H41"/>
  </mergeCells>
  <dataValidations count="4">
    <dataValidation type="decimal" operator="greaterThanOrEqual" allowBlank="1" showInputMessage="1" prompt="Enter a number." showErrorMessage="1" error="Enter a number, 0 or more." sqref="C15:D26">
      <formula1>0</formula1>
    </dataValidation>
    <dataValidation type="decimal" allowBlank="1" showInputMessage="1" prompt="Enter a percent from 0% to 100%." showErrorMessage="1" error="Enter a percent from 0% to 100%." sqref="C31">
      <formula1>0</formula1>
      <formula2>1</formula2>
    </dataValidation>
    <dataValidation type="decimal" operator="greaterThanOrEqual" allowBlank="1" showInputMessage="1" prompt="Enter a number." showErrorMessage="1" error="Enter a number, 0 or more." sqref="C37:C41">
      <formula1>0</formula1>
    </dataValidation>
    <dataValidation type="decimal" allowBlank="1" showInputMessage="1" prompt="Rise per 12 inches of run: type 6 for a 6-in-12 roof." showErrorMessage="1" error="Enter the rise per 12, 0 to 24." sqref="E15:E26">
      <formula1>0</formula1>
      <formula2>24</formula2>
    </dataValidation>
  </dataValidations>
  <hyperlinks>
    <hyperlink ref="B44"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6"/>
  <sheetViews>
    <sheetView workbookViewId="0" showGridLines="0"/>
  </sheetViews>
  <sheetFormatPr defaultRowHeight="15" outlineLevelRow="0" outlineLevelCol="0" x14ac:dyDescent="55"/>
  <cols>
    <col min="1" max="1" width="3" style="1" customWidth="1"/>
    <col min="2" max="2" width="22" style="1" customWidth="1"/>
    <col min="3" max="3" width="10" style="1" customWidth="1"/>
    <col min="4" max="4" width="9" style="1" customWidth="1"/>
    <col min="5" max="5" width="10" style="1" customWidth="1"/>
    <col min="6" max="6" width="11" style="1" customWidth="1"/>
    <col min="7" max="7" width="12" style="1" customWidth="1"/>
    <col min="8" max="8" width="34" style="1" customWidth="1"/>
    <col min="9" max="9" width="3" style="1" customWidth="1"/>
  </cols>
  <sheetData>
    <row r="1" ht="15" customHeight="1" x14ac:dyDescent="0.25"/>
    <row r="2" ht="22" customHeight="1" spans="5:8" x14ac:dyDescent="0.25">
      <c r="E2" s="2" t="s">
        <v>39</v>
      </c>
      <c r="F2" s="2"/>
      <c r="G2" s="2"/>
      <c r="H2" s="2"/>
    </row>
    <row r="3" ht="22" customHeight="1" spans="5:8" x14ac:dyDescent="0.25">
      <c r="E3" s="3" t="s">
        <v>40</v>
      </c>
      <c r="F3" s="3"/>
      <c r="G3" s="3"/>
      <c r="H3" s="3"/>
    </row>
    <row r="4" ht="15" customHeight="1" x14ac:dyDescent="0.25"/>
    <row r="5" ht="4" customHeight="1" spans="2:8" x14ac:dyDescent="0.25">
      <c r="B5" s="4"/>
      <c r="C5" s="4"/>
      <c r="D5" s="4"/>
      <c r="E5" s="4"/>
      <c r="F5" s="4"/>
      <c r="G5" s="4"/>
      <c r="H5" s="4"/>
    </row>
    <row r="6" ht="15" customHeight="1" x14ac:dyDescent="0.25"/>
    <row r="7" ht="15" customHeight="1" spans="7:8" x14ac:dyDescent="0.25">
      <c r="G7" s="7"/>
      <c r="H7" s="8" t="s">
        <v>3</v>
      </c>
    </row>
    <row r="8" ht="15" customHeight="1" spans="7:8" x14ac:dyDescent="0.25">
      <c r="G8" s="9"/>
      <c r="H8" s="8" t="s">
        <v>5</v>
      </c>
    </row>
    <row r="9" ht="15" customHeight="1" x14ac:dyDescent="0.25"/>
    <row r="10" ht="15" customHeight="1" spans="2:8" x14ac:dyDescent="0.25">
      <c r="B10" s="12" t="s">
        <v>41</v>
      </c>
      <c r="C10" s="12"/>
      <c r="D10" s="12"/>
      <c r="E10" s="12"/>
      <c r="F10" s="12"/>
      <c r="G10" s="12"/>
      <c r="H10" s="12"/>
    </row>
    <row r="11" ht="20" customHeight="1" spans="2:8" x14ac:dyDescent="0.25">
      <c r="B11" s="13" t="s">
        <v>42</v>
      </c>
      <c r="C11" s="14" t="s">
        <v>43</v>
      </c>
      <c r="D11" s="13" t="s">
        <v>44</v>
      </c>
      <c r="E11" s="14" t="s">
        <v>45</v>
      </c>
      <c r="F11" s="14" t="s">
        <v>46</v>
      </c>
      <c r="G11" s="14" t="s">
        <v>47</v>
      </c>
      <c r="H11" s="13" t="s">
        <v>48</v>
      </c>
    </row>
    <row r="12" ht="35.2" customHeight="1" spans="2:8" x14ac:dyDescent="0.25">
      <c r="B12" s="22" t="s">
        <v>49</v>
      </c>
      <c r="C12" s="30">
        <f>IF(E12&gt;0,ROUNDUP(Measurements!$C$34*E12,0),0)</f>
        <v>61</v>
      </c>
      <c r="D12" s="22" t="s">
        <v>50</v>
      </c>
      <c r="E12" s="16">
        <v>3</v>
      </c>
      <c r="F12" s="31">
        <v>38</v>
      </c>
      <c r="G12" s="32">
        <f>ROUND(C12*F12,2)</f>
        <v>2318</v>
      </c>
      <c r="H12" s="33" t="s">
        <v>51</v>
      </c>
    </row>
    <row r="13" ht="24.8" customHeight="1" spans="2:8" x14ac:dyDescent="0.25">
      <c r="B13" s="22" t="s">
        <v>52</v>
      </c>
      <c r="C13" s="34">
        <f>IF(E13&gt;0,ROUNDUP(Measurements!$C$32/E13,0),0)</f>
        <v>6</v>
      </c>
      <c r="D13" s="22" t="s">
        <v>53</v>
      </c>
      <c r="E13" s="16">
        <v>400</v>
      </c>
      <c r="F13" s="31">
        <v>95</v>
      </c>
      <c r="G13" s="35">
        <f>ROUND(C13*F13,2)</f>
        <v>570</v>
      </c>
      <c r="H13" s="33" t="s">
        <v>54</v>
      </c>
    </row>
    <row r="14" ht="24.8" customHeight="1" spans="2:8" x14ac:dyDescent="0.25">
      <c r="B14" s="22" t="s">
        <v>55</v>
      </c>
      <c r="C14" s="30">
        <f>IF(E14&gt;0,ROUNDUP((Measurements!$C$37+Measurements!$C$38)/E14,0),0)</f>
        <v>2</v>
      </c>
      <c r="D14" s="22" t="s">
        <v>56</v>
      </c>
      <c r="E14" s="16">
        <v>105</v>
      </c>
      <c r="F14" s="31">
        <v>45</v>
      </c>
      <c r="G14" s="32">
        <f>ROUND(C14*F14,2)</f>
        <v>90</v>
      </c>
      <c r="H14" s="33" t="s">
        <v>57</v>
      </c>
    </row>
    <row r="15" ht="24.8" customHeight="1" spans="2:8" x14ac:dyDescent="0.25">
      <c r="B15" s="22" t="s">
        <v>58</v>
      </c>
      <c r="C15" s="34">
        <f>IF(E15&gt;0,ROUNDUP(Measurements!$C$39/E15,0),0)</f>
        <v>2</v>
      </c>
      <c r="D15" s="22" t="s">
        <v>50</v>
      </c>
      <c r="E15" s="16">
        <v>33</v>
      </c>
      <c r="F15" s="31">
        <v>60</v>
      </c>
      <c r="G15" s="35">
        <f>ROUND(C15*F15,2)</f>
        <v>120</v>
      </c>
      <c r="H15" s="33" t="s">
        <v>59</v>
      </c>
    </row>
    <row r="16" ht="24.8" customHeight="1" spans="2:8" x14ac:dyDescent="0.25">
      <c r="B16" s="22" t="s">
        <v>60</v>
      </c>
      <c r="C16" s="30">
        <f>IF(E16&gt;0,ROUNDUP((Measurements!$C$37+Measurements!$C$38)/E16,0),0)</f>
        <v>21</v>
      </c>
      <c r="D16" s="22" t="s">
        <v>61</v>
      </c>
      <c r="E16" s="16">
        <v>10</v>
      </c>
      <c r="F16" s="31">
        <v>9</v>
      </c>
      <c r="G16" s="32">
        <f>ROUND(C16*F16,2)</f>
        <v>189</v>
      </c>
      <c r="H16" s="33" t="s">
        <v>62</v>
      </c>
    </row>
    <row r="17" ht="24.8" customHeight="1" spans="2:8" x14ac:dyDescent="0.25">
      <c r="B17" s="22" t="s">
        <v>63</v>
      </c>
      <c r="C17" s="34">
        <f>IF(E17&gt;0,ROUNDUP((Measurements!$C$40+Measurements!$C$41)/E17,0),0)</f>
        <v>2</v>
      </c>
      <c r="D17" s="22" t="s">
        <v>53</v>
      </c>
      <c r="E17" s="16">
        <v>65</v>
      </c>
      <c r="F17" s="31">
        <v>110</v>
      </c>
      <c r="G17" s="35">
        <f>ROUND(C17*F17,2)</f>
        <v>220</v>
      </c>
      <c r="H17" s="33" t="s">
        <v>64</v>
      </c>
    </row>
    <row r="18" ht="24.8" customHeight="1" spans="2:8" x14ac:dyDescent="0.25">
      <c r="B18" s="22" t="s">
        <v>65</v>
      </c>
      <c r="C18" s="30">
        <f>IF(E18&gt;0,ROUNDUP(Measurements!$C$34/E18,0),0)</f>
        <v>4</v>
      </c>
      <c r="D18" s="22" t="s">
        <v>56</v>
      </c>
      <c r="E18" s="16">
        <v>6</v>
      </c>
      <c r="F18" s="31">
        <v>60</v>
      </c>
      <c r="G18" s="32">
        <f>ROUND(C18*F18,2)</f>
        <v>240</v>
      </c>
      <c r="H18" s="33" t="s">
        <v>66</v>
      </c>
    </row>
    <row r="19" ht="18" customHeight="1" spans="2:8" x14ac:dyDescent="0.25">
      <c r="B19" s="22" t="s">
        <v>67</v>
      </c>
      <c r="C19" s="36"/>
      <c r="D19" s="22" t="s">
        <v>68</v>
      </c>
      <c r="E19" s="37"/>
      <c r="F19" s="37"/>
      <c r="G19" s="31">
        <v>180</v>
      </c>
      <c r="H19" s="33" t="s">
        <v>69</v>
      </c>
    </row>
    <row r="20" ht="18" customHeight="1" spans="2:8" x14ac:dyDescent="0.25">
      <c r="B20" s="22" t="s">
        <v>70</v>
      </c>
      <c r="C20" s="37"/>
      <c r="D20" s="22" t="s">
        <v>68</v>
      </c>
      <c r="E20" s="37"/>
      <c r="F20" s="37"/>
      <c r="G20" s="31">
        <v>120</v>
      </c>
      <c r="H20" s="33" t="s">
        <v>69</v>
      </c>
    </row>
    <row r="21" ht="18" customHeight="1" spans="5:7" x14ac:dyDescent="0.25">
      <c r="E21" s="26" t="s">
        <v>71</v>
      </c>
      <c r="F21" s="26"/>
      <c r="G21" s="38">
        <f>ROUND(SUM(G12:G20),2)</f>
        <v>4047</v>
      </c>
    </row>
    <row r="22" ht="15" customHeight="1" spans="2:8" x14ac:dyDescent="0.25">
      <c r="B22" s="8" t="s">
        <v>72</v>
      </c>
      <c r="C22" s="8"/>
      <c r="D22" s="8"/>
      <c r="E22" s="8"/>
      <c r="F22" s="8"/>
      <c r="G22" s="8"/>
      <c r="H22" s="8"/>
    </row>
    <row r="23" ht="15" customHeight="1" spans="2:8" x14ac:dyDescent="0.25">
      <c r="B23" s="8" t="s">
        <v>73</v>
      </c>
      <c r="C23" s="8"/>
      <c r="D23" s="8"/>
      <c r="E23" s="8"/>
      <c r="F23" s="8"/>
      <c r="G23" s="8"/>
      <c r="H23" s="8"/>
    </row>
    <row r="24" ht="15" customHeight="1" x14ac:dyDescent="0.25"/>
    <row r="25" ht="15" customHeight="1" x14ac:dyDescent="0.25"/>
    <row r="26" ht="32" customHeight="1" spans="2:2" x14ac:dyDescent="0.25">
      <c r="B26" s="29" t="s">
        <v>38</v>
      </c>
    </row>
  </sheetData>
  <sheetProtection sheet="1" formatColumns="0" formatRows="0"/>
  <mergeCells count="6">
    <mergeCell ref="E2:H2"/>
    <mergeCell ref="E3:H3"/>
    <mergeCell ref="B10:H10"/>
    <mergeCell ref="E21:F21"/>
    <mergeCell ref="B22:H22"/>
    <mergeCell ref="B23:H23"/>
  </mergeCells>
  <dataValidations count="3">
    <dataValidation type="decimal" operator="greaterThanOrEqual" allowBlank="1" showInputMessage="1" prompt="Enter a number." showErrorMessage="1" error="Enter a number, 0 or more." sqref="E12:E18">
      <formula1>0</formula1>
    </dataValidation>
    <dataValidation type="decimal" operator="greaterThanOrEqual" allowBlank="1" showInputMessage="1" prompt="Enter a number." showErrorMessage="1" error="Enter a number, 0 or more." sqref="F12:F18">
      <formula1>0</formula1>
    </dataValidation>
    <dataValidation type="decimal" operator="greaterThanOrEqual" allowBlank="1" showInputMessage="1" prompt="Enter a number." showErrorMessage="1" error="Enter a number, 0 or more." sqref="G19:G20">
      <formula1>0</formula1>
    </dataValidation>
  </dataValidations>
  <hyperlinks>
    <hyperlink ref="B26"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46"/>
  <sheetViews>
    <sheetView workbookViewId="0" showGridLines="0"/>
  </sheetViews>
  <sheetFormatPr defaultRowHeight="15" outlineLevelRow="0" outlineLevelCol="0" x14ac:dyDescent="55"/>
  <cols>
    <col min="1" max="1" width="3" style="1" customWidth="1"/>
    <col min="2" max="2" width="40" style="1" customWidth="1"/>
    <col min="3" max="3" width="16" style="1" customWidth="1"/>
    <col min="4" max="4" width="57" style="1" customWidth="1"/>
    <col min="5" max="5" width="3" style="1" customWidth="1"/>
  </cols>
  <sheetData>
    <row r="1" ht="15" customHeight="1" x14ac:dyDescent="0.25"/>
    <row r="2" ht="22" customHeight="1" spans="3:4" x14ac:dyDescent="0.25">
      <c r="C2" s="2" t="s">
        <v>74</v>
      </c>
      <c r="D2" s="2"/>
    </row>
    <row r="3" ht="22" customHeight="1" spans="3:4" x14ac:dyDescent="0.25">
      <c r="C3" s="3" t="s">
        <v>75</v>
      </c>
      <c r="D3" s="3"/>
    </row>
    <row r="4" ht="15" customHeight="1" x14ac:dyDescent="0.25"/>
    <row r="5" ht="4" customHeight="1" spans="2:4" x14ac:dyDescent="0.25">
      <c r="B5" s="4"/>
      <c r="C5" s="4"/>
      <c r="D5" s="4"/>
    </row>
    <row r="6" ht="15" customHeight="1" x14ac:dyDescent="0.25"/>
    <row r="7" ht="15" customHeight="1" spans="3:4" x14ac:dyDescent="0.25">
      <c r="C7" s="7"/>
      <c r="D7" s="8" t="s">
        <v>3</v>
      </c>
    </row>
    <row r="8" ht="15" customHeight="1" spans="3:4" x14ac:dyDescent="0.25">
      <c r="C8" s="9"/>
      <c r="D8" s="8" t="s">
        <v>5</v>
      </c>
    </row>
    <row r="9" ht="15" customHeight="1" x14ac:dyDescent="0.25"/>
    <row r="10" ht="15" customHeight="1" spans="2:4" x14ac:dyDescent="0.25">
      <c r="B10" s="12" t="s">
        <v>76</v>
      </c>
      <c r="C10" s="12"/>
      <c r="D10" s="12"/>
    </row>
    <row r="11" ht="18" customHeight="1" spans="2:4" x14ac:dyDescent="0.25">
      <c r="B11" s="22" t="s">
        <v>77</v>
      </c>
      <c r="C11" s="28">
        <v>1</v>
      </c>
      <c r="D11" s="23" t="s">
        <v>78</v>
      </c>
    </row>
    <row r="12" ht="18" customHeight="1" spans="2:4" x14ac:dyDescent="0.25">
      <c r="B12" s="22" t="s">
        <v>79</v>
      </c>
      <c r="C12" s="39">
        <v>35</v>
      </c>
      <c r="D12" s="23" t="s">
        <v>80</v>
      </c>
    </row>
    <row r="13" ht="27.400000000000002" customHeight="1" spans="2:4" x14ac:dyDescent="0.25">
      <c r="B13" s="22" t="s">
        <v>81</v>
      </c>
      <c r="C13" s="32">
        <f>ROUND(C11*Measurements!$C$33*C12,2)</f>
        <v>646.66</v>
      </c>
      <c r="D13" s="40" t="s">
        <v>82</v>
      </c>
    </row>
    <row r="14" ht="18" customHeight="1" spans="2:4" x14ac:dyDescent="0.25">
      <c r="B14" s="22" t="s">
        <v>83</v>
      </c>
      <c r="C14" s="39">
        <v>90</v>
      </c>
      <c r="D14" s="23" t="s">
        <v>80</v>
      </c>
    </row>
    <row r="15" ht="18" customHeight="1" spans="2:4" x14ac:dyDescent="0.25">
      <c r="B15" s="22" t="s">
        <v>84</v>
      </c>
      <c r="C15" s="28"/>
      <c r="D15" s="23" t="s">
        <v>85</v>
      </c>
    </row>
    <row r="16" ht="18" customHeight="1" spans="2:4" x14ac:dyDescent="0.25">
      <c r="B16" s="22" t="s">
        <v>86</v>
      </c>
      <c r="C16" s="39"/>
      <c r="D16" s="23" t="s">
        <v>87</v>
      </c>
    </row>
    <row r="17" ht="18" customHeight="1" spans="2:4" x14ac:dyDescent="0.25">
      <c r="B17" s="22" t="s">
        <v>88</v>
      </c>
      <c r="C17" s="32">
        <f>ROUND(Measurements!$C$33*C14+C15*C16,2)</f>
        <v>1662.84</v>
      </c>
      <c r="D17" s="23" t="s">
        <v>89</v>
      </c>
    </row>
    <row r="18" ht="15" customHeight="1" x14ac:dyDescent="0.25"/>
    <row r="19" ht="15" customHeight="1" spans="2:4" x14ac:dyDescent="0.25">
      <c r="B19" s="12" t="s">
        <v>90</v>
      </c>
      <c r="C19" s="12"/>
      <c r="D19" s="12"/>
    </row>
    <row r="20" ht="18" customHeight="1" spans="2:4" x14ac:dyDescent="0.25">
      <c r="B20" s="22" t="s">
        <v>91</v>
      </c>
      <c r="C20" s="39">
        <v>450</v>
      </c>
      <c r="D20" s="23" t="s">
        <v>92</v>
      </c>
    </row>
    <row r="21" ht="18" customHeight="1" spans="2:4" x14ac:dyDescent="0.25">
      <c r="B21" s="22" t="s">
        <v>93</v>
      </c>
      <c r="C21" s="39"/>
      <c r="D21" s="23" t="s">
        <v>94</v>
      </c>
    </row>
    <row r="22" ht="15" customHeight="1" x14ac:dyDescent="0.25"/>
    <row r="23" ht="15" customHeight="1" spans="2:4" x14ac:dyDescent="0.25">
      <c r="B23" s="12" t="s">
        <v>95</v>
      </c>
      <c r="C23" s="12"/>
      <c r="D23" s="12"/>
    </row>
    <row r="24" ht="18" customHeight="1" spans="2:4" x14ac:dyDescent="0.25">
      <c r="B24" s="22" t="s">
        <v>96</v>
      </c>
      <c r="C24" s="32">
        <f>ROUND(Materials!$G$21+C13+C17+C20+C21,2)</f>
        <v>6806.5</v>
      </c>
      <c r="D24" s="23" t="s">
        <v>97</v>
      </c>
    </row>
    <row r="25" ht="18" customHeight="1" spans="2:4" x14ac:dyDescent="0.25">
      <c r="B25" s="22" t="s">
        <v>98</v>
      </c>
      <c r="C25" s="24"/>
      <c r="D25" s="23" t="s">
        <v>99</v>
      </c>
    </row>
    <row r="26" ht="18" customHeight="1" spans="2:4" x14ac:dyDescent="0.25">
      <c r="B26" s="22" t="s">
        <v>100</v>
      </c>
      <c r="C26" s="32">
        <f>ROUND(Materials!$G$21*C25,2)</f>
        <v>0</v>
      </c>
      <c r="D26" s="23" t="s">
        <v>101</v>
      </c>
    </row>
    <row r="27" ht="18" customHeight="1" spans="2:4" x14ac:dyDescent="0.25">
      <c r="B27" s="22" t="s">
        <v>102</v>
      </c>
      <c r="C27" s="39">
        <v>150</v>
      </c>
      <c r="D27" s="23" t="s">
        <v>103</v>
      </c>
    </row>
    <row r="28" ht="18" customHeight="1" spans="2:4" x14ac:dyDescent="0.25">
      <c r="B28" s="22" t="s">
        <v>104</v>
      </c>
      <c r="C28" s="39"/>
      <c r="D28" s="23" t="s">
        <v>105</v>
      </c>
    </row>
    <row r="29" ht="18" customHeight="1" spans="2:4" x14ac:dyDescent="0.25">
      <c r="B29" s="22" t="s">
        <v>106</v>
      </c>
      <c r="C29" s="24"/>
      <c r="D29" s="23" t="s">
        <v>107</v>
      </c>
    </row>
    <row r="30" ht="18" customHeight="1" spans="2:4" x14ac:dyDescent="0.25">
      <c r="B30" s="22" t="s">
        <v>108</v>
      </c>
      <c r="C30" s="32">
        <f>ROUND(C24*C29,2)</f>
        <v>0</v>
      </c>
      <c r="D30" s="23" t="s">
        <v>109</v>
      </c>
    </row>
    <row r="31" ht="28" customHeight="1" spans="2:4" x14ac:dyDescent="0.25">
      <c r="B31" s="41" t="s">
        <v>110</v>
      </c>
      <c r="C31" s="42">
        <f>ROUND(C24+C26+C27+C28+C30,2)</f>
        <v>6956.5</v>
      </c>
      <c r="D31" s="40" t="s">
        <v>111</v>
      </c>
    </row>
    <row r="32" ht="18" customHeight="1" spans="2:4" x14ac:dyDescent="0.25">
      <c r="B32" s="22" t="s">
        <v>112</v>
      </c>
      <c r="C32" s="24">
        <v>0.12</v>
      </c>
      <c r="D32" s="23" t="s">
        <v>113</v>
      </c>
    </row>
    <row r="33" ht="18" customHeight="1" spans="2:4" x14ac:dyDescent="0.25">
      <c r="B33" s="22" t="s">
        <v>114</v>
      </c>
      <c r="C33" s="32">
        <f>ROUND(C31*C32,2)</f>
        <v>834.78</v>
      </c>
      <c r="D33" s="23" t="s">
        <v>115</v>
      </c>
    </row>
    <row r="34" ht="18" customHeight="1" spans="2:4" x14ac:dyDescent="0.25">
      <c r="B34" s="41" t="s">
        <v>116</v>
      </c>
      <c r="C34" s="42">
        <f>ROUND(C31+C33,2)</f>
        <v>7791.28</v>
      </c>
      <c r="D34" s="23" t="s">
        <v>117</v>
      </c>
    </row>
    <row r="35" ht="15" customHeight="1" x14ac:dyDescent="0.25"/>
    <row r="36" ht="15" customHeight="1" spans="2:4" x14ac:dyDescent="0.25">
      <c r="B36" s="12" t="s">
        <v>118</v>
      </c>
      <c r="C36" s="12"/>
      <c r="D36" s="12"/>
    </row>
    <row r="37" ht="18" customHeight="1" spans="2:4" x14ac:dyDescent="0.25">
      <c r="B37" s="22" t="s">
        <v>119</v>
      </c>
      <c r="C37" s="24">
        <v>0.15</v>
      </c>
      <c r="D37" s="23" t="s">
        <v>113</v>
      </c>
    </row>
    <row r="38" ht="18" customHeight="1" spans="2:4" x14ac:dyDescent="0.25">
      <c r="B38" s="26" t="s">
        <v>120</v>
      </c>
      <c r="C38" s="38">
        <f>ROUND(C34/(1-C37),2)</f>
        <v>9166.21</v>
      </c>
      <c r="D38" s="23" t="s">
        <v>121</v>
      </c>
    </row>
    <row r="39" ht="18" customHeight="1" spans="2:4" x14ac:dyDescent="0.25">
      <c r="B39" s="22" t="s">
        <v>122</v>
      </c>
      <c r="C39" s="32">
        <f>ROUND(C38-C34,2)</f>
        <v>1374.93</v>
      </c>
      <c r="D39" s="23" t="s">
        <v>123</v>
      </c>
    </row>
    <row r="40" ht="18" customHeight="1" spans="2:4" x14ac:dyDescent="0.25">
      <c r="B40" s="22" t="s">
        <v>124</v>
      </c>
      <c r="C40" s="43">
        <f>C37/(1-C37)</f>
        <v>0.17647058823529413</v>
      </c>
      <c r="D40" s="23" t="s">
        <v>125</v>
      </c>
    </row>
    <row r="41" ht="15" customHeight="1" x14ac:dyDescent="0.25"/>
    <row r="42" ht="15" customHeight="1" spans="2:4" x14ac:dyDescent="0.25">
      <c r="B42" s="12" t="s">
        <v>126</v>
      </c>
      <c r="C42" s="12"/>
      <c r="D42" s="12"/>
    </row>
    <row r="43" ht="18" customHeight="1" spans="2:4" x14ac:dyDescent="0.25">
      <c r="B43" s="22" t="s">
        <v>127</v>
      </c>
      <c r="C43" s="32">
        <f>ROUND(C34*(1+C37),2)</f>
        <v>8959.97</v>
      </c>
      <c r="D43" s="23" t="s">
        <v>128</v>
      </c>
    </row>
    <row r="44" ht="18" customHeight="1" spans="2:4" x14ac:dyDescent="0.25">
      <c r="B44" s="22" t="s">
        <v>129</v>
      </c>
      <c r="C44" s="32">
        <f>ROUND(C38-C43,2)</f>
        <v>206.24</v>
      </c>
      <c r="D44" s="23" t="s">
        <v>130</v>
      </c>
    </row>
    <row r="45" ht="15" customHeight="1" x14ac:dyDescent="0.25"/>
    <row r="46" ht="32" customHeight="1" spans="2:2" x14ac:dyDescent="0.25">
      <c r="B46" s="29" t="s">
        <v>38</v>
      </c>
    </row>
  </sheetData>
  <sheetProtection sheet="1" formatColumns="0" formatRows="0"/>
  <mergeCells count="7">
    <mergeCell ref="C2:D2"/>
    <mergeCell ref="C3:D3"/>
    <mergeCell ref="B10:D10"/>
    <mergeCell ref="B19:D19"/>
    <mergeCell ref="B23:D23"/>
    <mergeCell ref="B36:D36"/>
    <mergeCell ref="B42:D42"/>
  </mergeCells>
  <dataValidations count="8">
    <dataValidation type="decimal" operator="greaterThanOrEqual" allowBlank="1" showInputMessage="1" prompt="Enter a number." showErrorMessage="1" error="Enter a number, 0 or more." sqref="C11:C12">
      <formula1>0</formula1>
    </dataValidation>
    <dataValidation type="decimal" operator="greaterThanOrEqual" allowBlank="1" showInputMessage="1" prompt="Enter a number." showErrorMessage="1" error="Enter a number, 0 or more." sqref="C14:C16">
      <formula1>0</formula1>
    </dataValidation>
    <dataValidation type="decimal" operator="greaterThanOrEqual" allowBlank="1" showInputMessage="1" prompt="Enter a number." showErrorMessage="1" error="Enter a number, 0 or more." sqref="C20:C21">
      <formula1>0</formula1>
    </dataValidation>
    <dataValidation type="decimal" allowBlank="1" showInputMessage="1" prompt="Enter a percent from 0% to 100%." showErrorMessage="1" error="Enter a percent from 0% to 100%." sqref="C25">
      <formula1>0</formula1>
      <formula2>1</formula2>
    </dataValidation>
    <dataValidation type="decimal" operator="greaterThanOrEqual" allowBlank="1" showInputMessage="1" prompt="Enter a number." showErrorMessage="1" error="Enter a number, 0 or more." sqref="C27:C28">
      <formula1>0</formula1>
    </dataValidation>
    <dataValidation type="decimal" allowBlank="1" showInputMessage="1" prompt="Enter a percent from 0% to 100%." showErrorMessage="1" error="Enter a percent from 0% to 100%." sqref="C29">
      <formula1>0</formula1>
      <formula2>1</formula2>
    </dataValidation>
    <dataValidation type="decimal" allowBlank="1" showInputMessage="1" prompt="Enter a percent from 0% to 100%." showErrorMessage="1" error="Enter a percent from 0% to 100%." sqref="C32">
      <formula1>0</formula1>
      <formula2>1</formula2>
    </dataValidation>
    <dataValidation type="custom" allowBlank="1" showInputMessage="1" prompt="Enter a percent from 0% up to but not including 100%." showErrorMessage="1" error="Enter a percent less than 100%, so the bid price can be computed." sqref="C37">
      <formula1>AND(C37&gt;=0,C37&lt;1)</formula1>
    </dataValidation>
  </dataValidations>
  <hyperlinks>
    <hyperlink ref="B46"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38"/>
  <sheetViews>
    <sheetView workbookViewId="0" showGridLines="0"/>
  </sheetViews>
  <sheetFormatPr defaultRowHeight="15" outlineLevelRow="0" outlineLevelCol="0" x14ac:dyDescent="55"/>
  <cols>
    <col min="1" max="1" width="3" style="1" customWidth="1"/>
    <col min="2" max="2" width="18" style="1" customWidth="1"/>
    <col min="3" max="3" width="28" style="1" customWidth="1"/>
    <col min="4" max="5" width="24" style="1" customWidth="1"/>
    <col min="6" max="6" width="3" style="1" customWidth="1"/>
  </cols>
  <sheetData>
    <row r="1" ht="15" customHeight="1" x14ac:dyDescent="0.25"/>
    <row r="2" ht="36" customHeight="1" spans="2:2" x14ac:dyDescent="0.25">
      <c r="B2" s="44" t="s">
        <v>131</v>
      </c>
    </row>
    <row r="3" ht="30" customHeight="1" spans="2:5" x14ac:dyDescent="0.25">
      <c r="B3" s="45" t="s">
        <v>132</v>
      </c>
      <c r="C3" s="45"/>
      <c r="D3" s="46" t="s">
        <v>133</v>
      </c>
      <c r="E3" s="46"/>
    </row>
    <row r="4" ht="17" customHeight="1" spans="2:5" x14ac:dyDescent="0.25">
      <c r="B4" s="6" t="s">
        <v>134</v>
      </c>
      <c r="C4" s="6"/>
      <c r="D4" s="47" t="s">
        <v>135</v>
      </c>
      <c r="E4" s="6"/>
    </row>
    <row r="5" ht="17" customHeight="1" spans="2:5" x14ac:dyDescent="0.25">
      <c r="B5" s="6" t="s">
        <v>136</v>
      </c>
      <c r="C5" s="6"/>
      <c r="D5" s="47" t="s">
        <v>7</v>
      </c>
      <c r="E5" s="11"/>
    </row>
    <row r="6" ht="17" customHeight="1" spans="4:5" x14ac:dyDescent="0.25">
      <c r="D6" s="47" t="s">
        <v>137</v>
      </c>
      <c r="E6" s="11"/>
    </row>
    <row r="7" ht="15" customHeight="1" x14ac:dyDescent="0.25"/>
    <row r="8" ht="4" customHeight="1" spans="2:5" x14ac:dyDescent="0.25">
      <c r="B8" s="4"/>
      <c r="C8" s="4"/>
      <c r="D8" s="4"/>
      <c r="E8" s="4"/>
    </row>
    <row r="9" ht="15" customHeight="1" x14ac:dyDescent="0.25"/>
    <row r="10" ht="17" customHeight="1" spans="2:3" x14ac:dyDescent="0.25">
      <c r="B10" s="5" t="s">
        <v>4</v>
      </c>
      <c r="C10" s="6"/>
    </row>
    <row r="11" ht="17" customHeight="1" spans="2:3" x14ac:dyDescent="0.25">
      <c r="B11" s="5" t="s">
        <v>2</v>
      </c>
      <c r="C11" s="6"/>
    </row>
    <row r="12" ht="17" customHeight="1" spans="2:3" x14ac:dyDescent="0.25">
      <c r="B12" s="5" t="s">
        <v>138</v>
      </c>
      <c r="C12" s="6"/>
    </row>
    <row r="13" ht="15" customHeight="1" x14ac:dyDescent="0.25"/>
    <row r="14" ht="15" customHeight="1" spans="2:3" x14ac:dyDescent="0.25">
      <c r="B14" s="7"/>
      <c r="C14" s="8" t="s">
        <v>3</v>
      </c>
    </row>
    <row r="15" ht="15" customHeight="1" spans="2:3" x14ac:dyDescent="0.25">
      <c r="B15" s="9"/>
      <c r="C15" s="8" t="s">
        <v>5</v>
      </c>
    </row>
    <row r="16" ht="15" customHeight="1" x14ac:dyDescent="0.25"/>
    <row r="17" ht="15" customHeight="1" spans="2:5" x14ac:dyDescent="0.25">
      <c r="B17" s="12" t="s">
        <v>139</v>
      </c>
      <c r="C17" s="12"/>
      <c r="D17" s="12"/>
      <c r="E17" s="12"/>
    </row>
    <row r="18" ht="18" customHeight="1" spans="2:5" x14ac:dyDescent="0.25">
      <c r="B18" s="15"/>
      <c r="C18" s="15"/>
      <c r="D18" s="15"/>
      <c r="E18" s="15"/>
    </row>
    <row r="19" ht="18" customHeight="1" spans="2:5" x14ac:dyDescent="0.25">
      <c r="B19" s="15"/>
      <c r="C19" s="15"/>
      <c r="D19" s="15"/>
      <c r="E19" s="15"/>
    </row>
    <row r="20" ht="18" customHeight="1" spans="2:5" x14ac:dyDescent="0.25">
      <c r="B20" s="15"/>
      <c r="C20" s="15"/>
      <c r="D20" s="15"/>
      <c r="E20" s="15"/>
    </row>
    <row r="21" ht="18" customHeight="1" spans="2:5" x14ac:dyDescent="0.25">
      <c r="B21" s="15"/>
      <c r="C21" s="15"/>
      <c r="D21" s="15"/>
      <c r="E21" s="15"/>
    </row>
    <row r="22" ht="18" customHeight="1" spans="2:5" x14ac:dyDescent="0.25">
      <c r="B22" s="15"/>
      <c r="C22" s="15"/>
      <c r="D22" s="15"/>
      <c r="E22" s="15"/>
    </row>
    <row r="23" ht="18" customHeight="1" spans="2:5" x14ac:dyDescent="0.25">
      <c r="B23" s="15"/>
      <c r="C23" s="15"/>
      <c r="D23" s="15"/>
      <c r="E23" s="15"/>
    </row>
    <row r="24" ht="15" customHeight="1" x14ac:dyDescent="0.25"/>
    <row r="25" ht="18" customHeight="1" spans="4:5" x14ac:dyDescent="0.25">
      <c r="D25" s="26" t="s">
        <v>140</v>
      </c>
      <c r="E25" s="38">
        <f>'Labor and job'!C38</f>
        <v>9166.21</v>
      </c>
    </row>
    <row r="26" ht="15" customHeight="1" x14ac:dyDescent="0.25"/>
    <row r="27" ht="15" customHeight="1" spans="2:5" x14ac:dyDescent="0.25">
      <c r="B27" s="12" t="s">
        <v>141</v>
      </c>
      <c r="C27" s="12"/>
      <c r="D27" s="12"/>
      <c r="E27" s="12"/>
    </row>
    <row r="28" ht="17" customHeight="1" spans="2:5" x14ac:dyDescent="0.25">
      <c r="B28" s="48" t="s">
        <v>142</v>
      </c>
      <c r="C28" s="48"/>
      <c r="D28" s="48"/>
      <c r="E28" s="48"/>
    </row>
    <row r="29" ht="17" customHeight="1" spans="2:5" x14ac:dyDescent="0.25">
      <c r="B29" s="49" t="s">
        <v>143</v>
      </c>
      <c r="C29" s="6"/>
      <c r="D29" s="6"/>
      <c r="E29" s="6"/>
    </row>
    <row r="30" ht="17" customHeight="1" spans="2:5" x14ac:dyDescent="0.25">
      <c r="B30" s="49"/>
      <c r="C30" s="6"/>
      <c r="D30" s="6"/>
      <c r="E30" s="6"/>
    </row>
    <row r="31" ht="17" customHeight="1" spans="2:5" x14ac:dyDescent="0.25">
      <c r="B31" s="5" t="s">
        <v>144</v>
      </c>
      <c r="C31" s="6"/>
      <c r="D31" s="5" t="s">
        <v>7</v>
      </c>
      <c r="E31" s="11"/>
    </row>
    <row r="32" ht="15" customHeight="1" x14ac:dyDescent="0.25"/>
    <row r="33" ht="17" customHeight="1" spans="2:5" x14ac:dyDescent="0.25">
      <c r="B33" s="49" t="s">
        <v>145</v>
      </c>
      <c r="C33" s="6"/>
      <c r="D33" s="6"/>
      <c r="E33" s="6"/>
    </row>
    <row r="34" ht="17" customHeight="1" spans="2:5" x14ac:dyDescent="0.25">
      <c r="B34" s="49"/>
      <c r="C34" s="6"/>
      <c r="D34" s="6"/>
      <c r="E34" s="6"/>
    </row>
    <row r="35" ht="17" customHeight="1" spans="2:5" x14ac:dyDescent="0.25">
      <c r="B35" s="5" t="s">
        <v>144</v>
      </c>
      <c r="C35" s="6"/>
      <c r="D35" s="5" t="s">
        <v>7</v>
      </c>
      <c r="E35" s="11"/>
    </row>
    <row r="36" ht="15" customHeight="1" x14ac:dyDescent="0.25"/>
    <row r="37" ht="15" customHeight="1" x14ac:dyDescent="0.25"/>
    <row r="38" ht="32" customHeight="1" spans="2:2" x14ac:dyDescent="0.25">
      <c r="B38" s="29" t="s">
        <v>38</v>
      </c>
    </row>
  </sheetData>
  <sheetProtection sheet="1" formatColumns="0" formatRows="0"/>
  <mergeCells count="17">
    <mergeCell ref="B3:C3"/>
    <mergeCell ref="D3:E3"/>
    <mergeCell ref="B4:C4"/>
    <mergeCell ref="B5:C5"/>
    <mergeCell ref="B17:E17"/>
    <mergeCell ref="B18:E18"/>
    <mergeCell ref="B19:E19"/>
    <mergeCell ref="B20:E20"/>
    <mergeCell ref="B21:E21"/>
    <mergeCell ref="B22:E22"/>
    <mergeCell ref="B23:E23"/>
    <mergeCell ref="B27:E27"/>
    <mergeCell ref="B28:E28"/>
    <mergeCell ref="C29:E30"/>
    <mergeCell ref="B29:B30"/>
    <mergeCell ref="C33:E34"/>
    <mergeCell ref="B33:B34"/>
  </mergeCells>
  <hyperlinks>
    <hyperlink ref="B38"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7"/>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146</v>
      </c>
      <c r="D2" s="2"/>
    </row>
    <row r="3" ht="22" customHeight="1" spans="3:4" x14ac:dyDescent="0.25">
      <c r="C3" s="3" t="s">
        <v>147</v>
      </c>
      <c r="D3" s="3"/>
    </row>
    <row r="4" ht="15" customHeight="1" x14ac:dyDescent="0.25"/>
    <row r="5" ht="4" customHeight="1" spans="2:4" x14ac:dyDescent="0.25">
      <c r="B5" s="4"/>
      <c r="C5" s="4"/>
      <c r="D5" s="4"/>
    </row>
    <row r="6" ht="15" customHeight="1" x14ac:dyDescent="0.25"/>
    <row r="7" ht="24" customHeight="1" spans="2:4" x14ac:dyDescent="0.25">
      <c r="B7" s="50" t="s">
        <v>148</v>
      </c>
      <c r="C7" s="50"/>
      <c r="D7" s="50"/>
    </row>
    <row r="8" ht="43" customHeight="1" spans="2:4" x14ac:dyDescent="0.25">
      <c r="B8" s="51" t="s">
        <v>149</v>
      </c>
      <c r="C8" s="51"/>
      <c r="D8" s="51"/>
    </row>
    <row r="9" ht="15" customHeight="1" x14ac:dyDescent="0.25"/>
    <row r="10" ht="15" customHeight="1" spans="2:4" x14ac:dyDescent="0.25">
      <c r="B10" s="12" t="s">
        <v>150</v>
      </c>
      <c r="C10" s="12"/>
      <c r="D10" s="12"/>
    </row>
    <row r="11" ht="82" customHeight="1" spans="2:4" x14ac:dyDescent="0.25">
      <c r="B11" s="52" t="s">
        <v>151</v>
      </c>
      <c r="C11" s="51" t="s">
        <v>152</v>
      </c>
      <c r="D11" s="51"/>
    </row>
    <row r="12" ht="69" customHeight="1" spans="2:4" x14ac:dyDescent="0.25">
      <c r="B12" s="52" t="s">
        <v>153</v>
      </c>
      <c r="C12" s="51" t="s">
        <v>154</v>
      </c>
      <c r="D12" s="51"/>
    </row>
    <row r="13" ht="82" customHeight="1" spans="2:4" x14ac:dyDescent="0.25">
      <c r="B13" s="52" t="s">
        <v>155</v>
      </c>
      <c r="C13" s="51" t="s">
        <v>156</v>
      </c>
      <c r="D13" s="51"/>
    </row>
    <row r="14" ht="82" customHeight="1" spans="2:4" x14ac:dyDescent="0.25">
      <c r="B14" s="52" t="s">
        <v>157</v>
      </c>
      <c r="C14" s="51" t="s">
        <v>158</v>
      </c>
      <c r="D14" s="51"/>
    </row>
    <row r="15" ht="17" customHeight="1" spans="2:4" x14ac:dyDescent="0.25">
      <c r="B15" s="52" t="s">
        <v>159</v>
      </c>
      <c r="C15" s="51" t="s">
        <v>160</v>
      </c>
      <c r="D15" s="51"/>
    </row>
    <row r="16" ht="30" customHeight="1" spans="2:4" x14ac:dyDescent="0.25">
      <c r="B16" s="52" t="s">
        <v>161</v>
      </c>
      <c r="C16" s="51" t="s">
        <v>162</v>
      </c>
      <c r="D16" s="51"/>
    </row>
    <row r="17" ht="15" customHeight="1" x14ac:dyDescent="0.25"/>
    <row r="18" ht="15" customHeight="1" spans="2:4" x14ac:dyDescent="0.25">
      <c r="B18" s="12" t="s">
        <v>163</v>
      </c>
      <c r="C18" s="12"/>
      <c r="D18" s="12"/>
    </row>
    <row r="19" ht="17" customHeight="1" spans="2:3" x14ac:dyDescent="0.25">
      <c r="B19" s="5" t="s">
        <v>164</v>
      </c>
      <c r="C19" s="53" t="s">
        <v>148</v>
      </c>
    </row>
    <row r="20" ht="17" customHeight="1" spans="2:3" x14ac:dyDescent="0.25">
      <c r="B20" s="5" t="s">
        <v>165</v>
      </c>
      <c r="C20" s="53" t="s">
        <v>166</v>
      </c>
    </row>
    <row r="21" ht="17" customHeight="1" spans="2:3" x14ac:dyDescent="0.25">
      <c r="B21" s="5" t="s">
        <v>167</v>
      </c>
      <c r="C21" s="53" t="s">
        <v>168</v>
      </c>
    </row>
    <row r="22" ht="17" customHeight="1" spans="2:3" x14ac:dyDescent="0.25">
      <c r="B22" s="5" t="s">
        <v>169</v>
      </c>
      <c r="C22" s="53" t="s">
        <v>170</v>
      </c>
    </row>
    <row r="23" ht="17" customHeight="1" spans="2:3" x14ac:dyDescent="0.25">
      <c r="B23" s="5" t="s">
        <v>171</v>
      </c>
      <c r="C23" s="53" t="s">
        <v>172</v>
      </c>
    </row>
    <row r="24" ht="17" customHeight="1" spans="3:3" x14ac:dyDescent="0.25">
      <c r="C24" s="53" t="s">
        <v>173</v>
      </c>
    </row>
    <row r="25" ht="17" customHeight="1" spans="3:3" x14ac:dyDescent="0.25">
      <c r="C25" s="53" t="s">
        <v>174</v>
      </c>
    </row>
    <row r="26" ht="17" customHeight="1" spans="3:3" x14ac:dyDescent="0.25">
      <c r="C26" s="53" t="s">
        <v>175</v>
      </c>
    </row>
    <row r="27" ht="17" customHeight="1" spans="3:3" x14ac:dyDescent="0.25">
      <c r="C27" s="53" t="s">
        <v>176</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 ref="C26" r:id="rId8"/>
    <hyperlink ref="C27" r:id="rId9"/>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Measurements</vt:lpstr>
      <vt:lpstr>Materials</vt:lpstr>
      <vt:lpstr>Labor and job</vt:lpstr>
      <vt:lpstr>Quote</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Roofing Estimate Template (Excel)</dc:title>
  <dc:subject>Roof sections by length, width and pitch give the roof area and squares with your waste allowance, and material quantities follow from the coverage figures you enter. Materials, tear-off, installation, disposal and permits roll up to a bid price at your target margin, with a one-page quote for the client.</dc:subject>
  <dc:description>Free template from https://framingandfigures.com/templates/roofing-estimate-template/</dc:description>
  <cp:keywords>roofing estimate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